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8c212468b00ba1be/Work/Seungil/교육/BOOK_책/경영정보시각화능력/실기/데이터 원본/"/>
    </mc:Choice>
  </mc:AlternateContent>
  <xr:revisionPtr revIDLastSave="5" documentId="11_3E258028CE42C9E6452BAF9D1698D446AC452A8B" xr6:coauthVersionLast="47" xr6:coauthVersionMax="47" xr10:uidLastSave="{F0A30D8A-1EE8-4DC5-8A28-7A0AC31211C9}"/>
  <bookViews>
    <workbookView xWindow="-98" yWindow="-98" windowWidth="21795" windowHeight="12975" xr2:uid="{00000000-000D-0000-FFFF-FFFF00000000}"/>
  </bookViews>
  <sheets>
    <sheet name="A종목" sheetId="1" r:id="rId1"/>
    <sheet name="B종목" sheetId="2" r:id="rId2"/>
  </sheets>
  <calcPr calcId="181029"/>
</workbook>
</file>

<file path=xl/calcChain.xml><?xml version="1.0" encoding="utf-8"?>
<calcChain xmlns="http://schemas.openxmlformats.org/spreadsheetml/2006/main">
  <c r="B1224" i="2" l="1"/>
  <c r="A1224" i="2"/>
  <c r="B1223" i="2"/>
  <c r="A1223" i="2"/>
  <c r="B1222" i="2"/>
  <c r="A1222" i="2"/>
  <c r="B1221" i="2"/>
  <c r="A1221" i="2"/>
  <c r="B1220" i="2"/>
  <c r="A1220" i="2"/>
  <c r="B1219" i="2"/>
  <c r="A1219" i="2"/>
  <c r="B1218" i="2"/>
  <c r="A1218" i="2"/>
  <c r="B1217" i="2"/>
  <c r="A1217" i="2"/>
  <c r="B1216" i="2"/>
  <c r="A1216" i="2"/>
  <c r="B1215" i="2"/>
  <c r="A1215" i="2"/>
  <c r="B1214" i="2"/>
  <c r="A1214" i="2"/>
  <c r="B1213" i="2"/>
  <c r="A1213" i="2"/>
  <c r="B1212" i="2"/>
  <c r="A1212" i="2"/>
  <c r="B1211" i="2"/>
  <c r="A1211" i="2"/>
  <c r="B1210" i="2"/>
  <c r="A1210" i="2"/>
  <c r="B1209" i="2"/>
  <c r="A1209" i="2"/>
  <c r="B1208" i="2"/>
  <c r="A1208" i="2"/>
  <c r="B1207" i="2"/>
  <c r="A1207" i="2"/>
  <c r="B1206" i="2"/>
  <c r="A1206" i="2"/>
  <c r="B1205" i="2"/>
  <c r="A1205" i="2"/>
  <c r="B1204" i="2"/>
  <c r="A1204" i="2"/>
  <c r="B1203" i="2"/>
  <c r="A1203" i="2"/>
  <c r="B1202" i="2"/>
  <c r="A1202" i="2"/>
  <c r="B1201" i="2"/>
  <c r="A1201" i="2"/>
  <c r="B1200" i="2"/>
  <c r="A1200" i="2"/>
  <c r="B1199" i="2"/>
  <c r="A1199" i="2"/>
  <c r="B1198" i="2"/>
  <c r="A1198" i="2"/>
  <c r="B1197" i="2"/>
  <c r="A1197" i="2"/>
  <c r="B1196" i="2"/>
  <c r="A1196" i="2"/>
  <c r="B1195" i="2"/>
  <c r="A1195" i="2"/>
  <c r="B1194" i="2"/>
  <c r="A1194" i="2"/>
  <c r="B1193" i="2"/>
  <c r="A1193" i="2"/>
  <c r="B1192" i="2"/>
  <c r="A1192" i="2"/>
  <c r="B1191" i="2"/>
  <c r="A1191" i="2"/>
  <c r="B1190" i="2"/>
  <c r="A1190" i="2"/>
  <c r="B1189" i="2"/>
  <c r="A1189" i="2"/>
  <c r="B1188" i="2"/>
  <c r="A1188" i="2"/>
  <c r="B1187" i="2"/>
  <c r="A1187" i="2"/>
  <c r="B1186" i="2"/>
  <c r="A1186" i="2"/>
  <c r="B1185" i="2"/>
  <c r="A1185" i="2"/>
  <c r="B1184" i="2"/>
  <c r="A1184" i="2"/>
  <c r="B1183" i="2"/>
  <c r="A1183" i="2"/>
  <c r="B1182" i="2"/>
  <c r="A1182" i="2"/>
  <c r="B1181" i="2"/>
  <c r="A1181" i="2"/>
  <c r="B1180" i="2"/>
  <c r="A1180" i="2"/>
  <c r="B1179" i="2"/>
  <c r="A1179" i="2"/>
  <c r="B1178" i="2"/>
  <c r="A1178" i="2"/>
  <c r="B1177" i="2"/>
  <c r="A1177" i="2"/>
  <c r="B1176" i="2"/>
  <c r="A1176" i="2"/>
  <c r="B1175" i="2"/>
  <c r="A1175" i="2"/>
  <c r="B1174" i="2"/>
  <c r="A1174" i="2"/>
  <c r="B1173" i="2"/>
  <c r="A1173" i="2"/>
  <c r="B1172" i="2"/>
  <c r="A1172" i="2"/>
  <c r="B1171" i="2"/>
  <c r="A1171" i="2"/>
  <c r="B1170" i="2"/>
  <c r="A1170" i="2"/>
  <c r="B1169" i="2"/>
  <c r="A1169" i="2"/>
  <c r="B1168" i="2"/>
  <c r="A1168" i="2"/>
  <c r="B1167" i="2"/>
  <c r="A1167" i="2"/>
  <c r="B1166" i="2"/>
  <c r="A1166" i="2"/>
  <c r="B1165" i="2"/>
  <c r="A1165" i="2"/>
  <c r="B1164" i="2"/>
  <c r="A1164" i="2"/>
  <c r="B1163" i="2"/>
  <c r="A1163" i="2"/>
  <c r="B1162" i="2"/>
  <c r="A1162" i="2"/>
  <c r="B1161" i="2"/>
  <c r="A1161" i="2"/>
  <c r="B1160" i="2"/>
  <c r="A1160" i="2"/>
  <c r="B1159" i="2"/>
  <c r="A1159" i="2"/>
  <c r="B1158" i="2"/>
  <c r="A1158" i="2"/>
  <c r="B1157" i="2"/>
  <c r="A1157" i="2"/>
  <c r="B1156" i="2"/>
  <c r="A1156" i="2"/>
  <c r="B1155" i="2"/>
  <c r="A1155" i="2"/>
  <c r="B1154" i="2"/>
  <c r="A1154" i="2"/>
  <c r="B1153" i="2"/>
  <c r="A1153" i="2"/>
  <c r="B1152" i="2"/>
  <c r="A1152" i="2"/>
  <c r="B1151" i="2"/>
  <c r="A1151" i="2"/>
  <c r="B1150" i="2"/>
  <c r="A1150" i="2"/>
  <c r="B1149" i="2"/>
  <c r="A1149" i="2"/>
  <c r="B1148" i="2"/>
  <c r="A1148" i="2"/>
  <c r="B1147" i="2"/>
  <c r="A1147" i="2"/>
  <c r="B1146" i="2"/>
  <c r="A1146" i="2"/>
  <c r="B1145" i="2"/>
  <c r="A1145" i="2"/>
  <c r="B1144" i="2"/>
  <c r="A1144" i="2"/>
  <c r="B1143" i="2"/>
  <c r="A1143" i="2"/>
  <c r="B1142" i="2"/>
  <c r="A1142" i="2"/>
  <c r="B1141" i="2"/>
  <c r="A1141" i="2"/>
  <c r="B1140" i="2"/>
  <c r="A1140" i="2"/>
  <c r="B1139" i="2"/>
  <c r="A1139" i="2"/>
  <c r="B1138" i="2"/>
  <c r="A1138" i="2"/>
  <c r="B1137" i="2"/>
  <c r="A1137" i="2"/>
  <c r="B1136" i="2"/>
  <c r="A1136" i="2"/>
  <c r="B1135" i="2"/>
  <c r="A1135" i="2"/>
  <c r="B1134" i="2"/>
  <c r="A1134" i="2"/>
  <c r="B1133" i="2"/>
  <c r="A1133" i="2"/>
  <c r="B1132" i="2"/>
  <c r="A1132" i="2"/>
  <c r="B1131" i="2"/>
  <c r="A1131" i="2"/>
  <c r="B1130" i="2"/>
  <c r="A1130" i="2"/>
  <c r="B1129" i="2"/>
  <c r="A1129" i="2"/>
  <c r="B1128" i="2"/>
  <c r="A1128" i="2"/>
  <c r="B1127" i="2"/>
  <c r="A1127" i="2"/>
  <c r="B1126" i="2"/>
  <c r="A1126" i="2"/>
  <c r="B1125" i="2"/>
  <c r="A1125" i="2"/>
  <c r="B1124" i="2"/>
  <c r="A1124" i="2"/>
  <c r="B1123" i="2"/>
  <c r="A1123" i="2"/>
  <c r="B1122" i="2"/>
  <c r="A1122" i="2"/>
  <c r="B1121" i="2"/>
  <c r="A1121" i="2"/>
  <c r="B1120" i="2"/>
  <c r="A1120" i="2"/>
  <c r="B1119" i="2"/>
  <c r="A1119" i="2"/>
  <c r="B1118" i="2"/>
  <c r="A1118" i="2"/>
  <c r="B1117" i="2"/>
  <c r="A1117" i="2"/>
  <c r="B1116" i="2"/>
  <c r="A1116" i="2"/>
  <c r="B1115" i="2"/>
  <c r="A1115" i="2"/>
  <c r="B1114" i="2"/>
  <c r="A1114" i="2"/>
  <c r="B1113" i="2"/>
  <c r="A1113" i="2"/>
  <c r="B1112" i="2"/>
  <c r="A1112" i="2"/>
  <c r="B1111" i="2"/>
  <c r="A1111" i="2"/>
  <c r="B1110" i="2"/>
  <c r="A1110" i="2"/>
  <c r="B1109" i="2"/>
  <c r="A1109" i="2"/>
  <c r="B1108" i="2"/>
  <c r="A1108" i="2"/>
  <c r="B1107" i="2"/>
  <c r="A1107" i="2"/>
  <c r="B1106" i="2"/>
  <c r="A1106" i="2"/>
  <c r="B1105" i="2"/>
  <c r="A1105" i="2"/>
  <c r="B1104" i="2"/>
  <c r="A1104" i="2"/>
  <c r="B1103" i="2"/>
  <c r="A1103" i="2"/>
  <c r="B1102" i="2"/>
  <c r="A1102" i="2"/>
  <c r="B1101" i="2"/>
  <c r="A1101" i="2"/>
  <c r="B1100" i="2"/>
  <c r="A1100" i="2"/>
  <c r="B1099" i="2"/>
  <c r="A1099" i="2"/>
  <c r="B1098" i="2"/>
  <c r="A1098" i="2"/>
  <c r="B1097" i="2"/>
  <c r="A1097" i="2"/>
  <c r="B1096" i="2"/>
  <c r="A1096" i="2"/>
  <c r="B1095" i="2"/>
  <c r="A1095" i="2"/>
  <c r="B1094" i="2"/>
  <c r="A1094" i="2"/>
  <c r="B1093" i="2"/>
  <c r="A1093" i="2"/>
  <c r="B1092" i="2"/>
  <c r="A1092" i="2"/>
  <c r="B1091" i="2"/>
  <c r="A1091" i="2"/>
  <c r="B1090" i="2"/>
  <c r="A1090" i="2"/>
  <c r="B1089" i="2"/>
  <c r="A1089" i="2"/>
  <c r="B1088" i="2"/>
  <c r="A1088" i="2"/>
  <c r="B1087" i="2"/>
  <c r="A1087" i="2"/>
  <c r="B1086" i="2"/>
  <c r="A1086" i="2"/>
  <c r="B1085" i="2"/>
  <c r="A1085" i="2"/>
  <c r="B1084" i="2"/>
  <c r="A1084" i="2"/>
  <c r="B1083" i="2"/>
  <c r="A1083" i="2"/>
  <c r="B1082" i="2"/>
  <c r="A1082" i="2"/>
  <c r="B1081" i="2"/>
  <c r="A1081" i="2"/>
  <c r="B1080" i="2"/>
  <c r="A1080" i="2"/>
  <c r="B1079" i="2"/>
  <c r="A1079" i="2"/>
  <c r="B1078" i="2"/>
  <c r="A1078" i="2"/>
  <c r="B1077" i="2"/>
  <c r="A1077" i="2"/>
  <c r="B1076" i="2"/>
  <c r="A1076" i="2"/>
  <c r="B1075" i="2"/>
  <c r="A1075" i="2"/>
  <c r="B1074" i="2"/>
  <c r="A1074" i="2"/>
  <c r="B1073" i="2"/>
  <c r="A1073" i="2"/>
  <c r="B1072" i="2"/>
  <c r="A1072" i="2"/>
  <c r="B1071" i="2"/>
  <c r="A1071" i="2"/>
  <c r="B1070" i="2"/>
  <c r="A1070" i="2"/>
  <c r="B1069" i="2"/>
  <c r="A1069" i="2"/>
  <c r="B1068" i="2"/>
  <c r="A1068" i="2"/>
  <c r="B1067" i="2"/>
  <c r="A1067" i="2"/>
  <c r="B1066" i="2"/>
  <c r="A1066" i="2"/>
  <c r="B1065" i="2"/>
  <c r="A1065" i="2"/>
  <c r="B1064" i="2"/>
  <c r="A1064" i="2"/>
  <c r="B1063" i="2"/>
  <c r="A1063" i="2"/>
  <c r="B1062" i="2"/>
  <c r="A1062" i="2"/>
  <c r="B1061" i="2"/>
  <c r="A1061" i="2"/>
  <c r="B1060" i="2"/>
  <c r="A1060" i="2"/>
  <c r="B1059" i="2"/>
  <c r="A1059" i="2"/>
  <c r="B1058" i="2"/>
  <c r="A1058" i="2"/>
  <c r="B1057" i="2"/>
  <c r="A1057" i="2"/>
  <c r="B1056" i="2"/>
  <c r="A1056" i="2"/>
  <c r="B1055" i="2"/>
  <c r="A1055" i="2"/>
  <c r="B1054" i="2"/>
  <c r="A1054" i="2"/>
  <c r="B1053" i="2"/>
  <c r="A1053" i="2"/>
  <c r="B1052" i="2"/>
  <c r="A1052" i="2"/>
  <c r="B1051" i="2"/>
  <c r="A1051" i="2"/>
  <c r="B1050" i="2"/>
  <c r="A1050" i="2"/>
  <c r="B1049" i="2"/>
  <c r="A1049" i="2"/>
  <c r="B1048" i="2"/>
  <c r="A1048" i="2"/>
  <c r="B1047" i="2"/>
  <c r="A1047" i="2"/>
  <c r="B1046" i="2"/>
  <c r="A1046" i="2"/>
  <c r="B1045" i="2"/>
  <c r="A1045" i="2"/>
  <c r="B1044" i="2"/>
  <c r="A1044" i="2"/>
  <c r="B1043" i="2"/>
  <c r="A1043" i="2"/>
  <c r="B1042" i="2"/>
  <c r="A1042" i="2"/>
  <c r="B1041" i="2"/>
  <c r="A1041" i="2"/>
  <c r="B1040" i="2"/>
  <c r="A1040" i="2"/>
  <c r="B1039" i="2"/>
  <c r="A1039" i="2"/>
  <c r="B1038" i="2"/>
  <c r="A1038" i="2"/>
  <c r="B1037" i="2"/>
  <c r="A1037" i="2"/>
  <c r="B1036" i="2"/>
  <c r="A1036" i="2"/>
  <c r="B1035" i="2"/>
  <c r="A1035" i="2"/>
  <c r="B1034" i="2"/>
  <c r="A1034" i="2"/>
  <c r="B1033" i="2"/>
  <c r="A1033" i="2"/>
  <c r="B1032" i="2"/>
  <c r="A1032" i="2"/>
  <c r="B1031" i="2"/>
  <c r="A1031" i="2"/>
  <c r="B1030" i="2"/>
  <c r="A1030" i="2"/>
  <c r="B1029" i="2"/>
  <c r="A1029" i="2"/>
  <c r="B1028" i="2"/>
  <c r="A1028" i="2"/>
  <c r="B1027" i="2"/>
  <c r="A1027" i="2"/>
  <c r="B1026" i="2"/>
  <c r="A1026" i="2"/>
  <c r="B1025" i="2"/>
  <c r="A1025" i="2"/>
  <c r="B1024" i="2"/>
  <c r="A1024" i="2"/>
  <c r="B1023" i="2"/>
  <c r="A1023" i="2"/>
  <c r="B1022" i="2"/>
  <c r="A1022" i="2"/>
  <c r="B1021" i="2"/>
  <c r="A1021" i="2"/>
  <c r="B1020" i="2"/>
  <c r="A1020" i="2"/>
  <c r="B1019" i="2"/>
  <c r="A1019" i="2"/>
  <c r="B1018" i="2"/>
  <c r="A1018" i="2"/>
  <c r="B1017" i="2"/>
  <c r="A1017" i="2"/>
  <c r="B1016" i="2"/>
  <c r="A1016" i="2"/>
  <c r="B1015" i="2"/>
  <c r="A1015" i="2"/>
  <c r="B1014" i="2"/>
  <c r="A1014" i="2"/>
  <c r="B1013" i="2"/>
  <c r="A1013" i="2"/>
  <c r="B1012" i="2"/>
  <c r="A1012" i="2"/>
  <c r="B1011" i="2"/>
  <c r="A1011" i="2"/>
  <c r="B1010" i="2"/>
  <c r="A1010" i="2"/>
  <c r="B1009" i="2"/>
  <c r="A1009" i="2"/>
  <c r="B1008" i="2"/>
  <c r="A1008" i="2"/>
  <c r="B1007" i="2"/>
  <c r="A1007" i="2"/>
  <c r="B1006" i="2"/>
  <c r="A1006" i="2"/>
  <c r="B1005" i="2"/>
  <c r="A1005" i="2"/>
  <c r="B1004" i="2"/>
  <c r="A1004" i="2"/>
  <c r="B1003" i="2"/>
  <c r="A1003" i="2"/>
  <c r="B1002" i="2"/>
  <c r="A1002" i="2"/>
  <c r="B1001" i="2"/>
  <c r="A1001" i="2"/>
  <c r="B1000" i="2"/>
  <c r="A1000" i="2"/>
  <c r="B999" i="2"/>
  <c r="A999" i="2"/>
  <c r="B998" i="2"/>
  <c r="A998" i="2"/>
  <c r="B997" i="2"/>
  <c r="A997" i="2"/>
  <c r="B996" i="2"/>
  <c r="A996" i="2"/>
  <c r="B995" i="2"/>
  <c r="A995" i="2"/>
  <c r="B994" i="2"/>
  <c r="A994" i="2"/>
  <c r="B993" i="2"/>
  <c r="A993" i="2"/>
  <c r="B992" i="2"/>
  <c r="A992" i="2"/>
  <c r="B991" i="2"/>
  <c r="A991" i="2"/>
  <c r="B990" i="2"/>
  <c r="A990" i="2"/>
  <c r="B989" i="2"/>
  <c r="A989" i="2"/>
  <c r="B988" i="2"/>
  <c r="A988" i="2"/>
  <c r="B987" i="2"/>
  <c r="A987" i="2"/>
  <c r="B986" i="2"/>
  <c r="A986" i="2"/>
  <c r="B985" i="2"/>
  <c r="A985" i="2"/>
  <c r="B984" i="2"/>
  <c r="A984" i="2"/>
  <c r="B983" i="2"/>
  <c r="A983" i="2"/>
  <c r="B982" i="2"/>
  <c r="A982" i="2"/>
  <c r="B981" i="2"/>
  <c r="A981" i="2"/>
  <c r="B980" i="2"/>
  <c r="A980" i="2"/>
  <c r="B979" i="2"/>
  <c r="A979" i="2"/>
  <c r="B978" i="2"/>
  <c r="A978" i="2"/>
  <c r="B977" i="2"/>
  <c r="A977" i="2"/>
  <c r="B976" i="2"/>
  <c r="A976" i="2"/>
  <c r="B975" i="2"/>
  <c r="A975" i="2"/>
  <c r="B974" i="2"/>
  <c r="A974" i="2"/>
  <c r="B973" i="2"/>
  <c r="A973" i="2"/>
  <c r="B972" i="2"/>
  <c r="A972" i="2"/>
  <c r="B971" i="2"/>
  <c r="A971" i="2"/>
  <c r="B970" i="2"/>
  <c r="A970" i="2"/>
  <c r="B969" i="2"/>
  <c r="A969" i="2"/>
  <c r="B968" i="2"/>
  <c r="A968" i="2"/>
  <c r="B967" i="2"/>
  <c r="A967" i="2"/>
  <c r="B966" i="2"/>
  <c r="A966" i="2"/>
  <c r="B965" i="2"/>
  <c r="A965" i="2"/>
  <c r="B964" i="2"/>
  <c r="A964" i="2"/>
  <c r="B963" i="2"/>
  <c r="A963" i="2"/>
  <c r="B962" i="2"/>
  <c r="A962" i="2"/>
  <c r="B961" i="2"/>
  <c r="A961" i="2"/>
  <c r="B960" i="2"/>
  <c r="A960" i="2"/>
  <c r="B959" i="2"/>
  <c r="A959" i="2"/>
  <c r="B958" i="2"/>
  <c r="A958" i="2"/>
  <c r="B957" i="2"/>
  <c r="A957" i="2"/>
  <c r="B956" i="2"/>
  <c r="A956" i="2"/>
  <c r="B955" i="2"/>
  <c r="A955" i="2"/>
  <c r="B954" i="2"/>
  <c r="A954" i="2"/>
  <c r="B953" i="2"/>
  <c r="A953" i="2"/>
  <c r="B952" i="2"/>
  <c r="A952" i="2"/>
  <c r="B951" i="2"/>
  <c r="A951" i="2"/>
  <c r="B950" i="2"/>
  <c r="A950" i="2"/>
  <c r="B949" i="2"/>
  <c r="A949" i="2"/>
  <c r="B948" i="2"/>
  <c r="A948" i="2"/>
  <c r="B947" i="2"/>
  <c r="A947" i="2"/>
  <c r="B946" i="2"/>
  <c r="A946" i="2"/>
  <c r="B945" i="2"/>
  <c r="A945" i="2"/>
  <c r="B944" i="2"/>
  <c r="A944" i="2"/>
  <c r="B943" i="2"/>
  <c r="A943" i="2"/>
  <c r="B942" i="2"/>
  <c r="A942" i="2"/>
  <c r="B941" i="2"/>
  <c r="A941" i="2"/>
  <c r="B940" i="2"/>
  <c r="A940" i="2"/>
  <c r="B939" i="2"/>
  <c r="A939" i="2"/>
  <c r="B938" i="2"/>
  <c r="A938" i="2"/>
  <c r="B937" i="2"/>
  <c r="A937" i="2"/>
  <c r="B936" i="2"/>
  <c r="A936" i="2"/>
  <c r="B935" i="2"/>
  <c r="A935" i="2"/>
  <c r="B934" i="2"/>
  <c r="A934" i="2"/>
  <c r="B933" i="2"/>
  <c r="A933" i="2"/>
  <c r="B932" i="2"/>
  <c r="A932" i="2"/>
  <c r="B931" i="2"/>
  <c r="A931" i="2"/>
  <c r="B930" i="2"/>
  <c r="A930" i="2"/>
  <c r="B929" i="2"/>
  <c r="A929" i="2"/>
  <c r="B928" i="2"/>
  <c r="A928" i="2"/>
  <c r="B927" i="2"/>
  <c r="A927" i="2"/>
  <c r="B926" i="2"/>
  <c r="A926" i="2"/>
  <c r="B925" i="2"/>
  <c r="A925" i="2"/>
  <c r="B924" i="2"/>
  <c r="A924" i="2"/>
  <c r="B923" i="2"/>
  <c r="A923" i="2"/>
  <c r="B922" i="2"/>
  <c r="A922" i="2"/>
  <c r="B921" i="2"/>
  <c r="A921" i="2"/>
  <c r="B920" i="2"/>
  <c r="A920" i="2"/>
  <c r="B919" i="2"/>
  <c r="A919" i="2"/>
  <c r="B918" i="2"/>
  <c r="A918" i="2"/>
  <c r="B917" i="2"/>
  <c r="A917" i="2"/>
  <c r="B916" i="2"/>
  <c r="A916" i="2"/>
  <c r="B915" i="2"/>
  <c r="A915" i="2"/>
  <c r="B914" i="2"/>
  <c r="A914" i="2"/>
  <c r="B913" i="2"/>
  <c r="A913" i="2"/>
  <c r="B912" i="2"/>
  <c r="A912" i="2"/>
  <c r="B911" i="2"/>
  <c r="A911" i="2"/>
  <c r="B910" i="2"/>
  <c r="A910" i="2"/>
  <c r="B909" i="2"/>
  <c r="A909" i="2"/>
  <c r="B908" i="2"/>
  <c r="A908" i="2"/>
  <c r="B907" i="2"/>
  <c r="A907" i="2"/>
  <c r="B906" i="2"/>
  <c r="A906" i="2"/>
  <c r="B905" i="2"/>
  <c r="A905" i="2"/>
  <c r="B904" i="2"/>
  <c r="A904" i="2"/>
  <c r="B903" i="2"/>
  <c r="A903" i="2"/>
  <c r="B902" i="2"/>
  <c r="A902" i="2"/>
  <c r="B901" i="2"/>
  <c r="A901" i="2"/>
  <c r="B900" i="2"/>
  <c r="A900" i="2"/>
  <c r="B899" i="2"/>
  <c r="A899" i="2"/>
  <c r="B898" i="2"/>
  <c r="A898" i="2"/>
  <c r="B897" i="2"/>
  <c r="A897" i="2"/>
  <c r="B896" i="2"/>
  <c r="A896" i="2"/>
  <c r="B895" i="2"/>
  <c r="A895" i="2"/>
  <c r="B894" i="2"/>
  <c r="A894" i="2"/>
  <c r="B893" i="2"/>
  <c r="A893" i="2"/>
  <c r="B892" i="2"/>
  <c r="A892" i="2"/>
  <c r="B891" i="2"/>
  <c r="A891" i="2"/>
  <c r="B890" i="2"/>
  <c r="A890" i="2"/>
  <c r="B889" i="2"/>
  <c r="A889" i="2"/>
  <c r="B888" i="2"/>
  <c r="A888" i="2"/>
  <c r="B887" i="2"/>
  <c r="A887" i="2"/>
  <c r="B886" i="2"/>
  <c r="A886" i="2"/>
  <c r="B885" i="2"/>
  <c r="A885" i="2"/>
  <c r="B884" i="2"/>
  <c r="A884" i="2"/>
  <c r="B883" i="2"/>
  <c r="A883" i="2"/>
  <c r="B882" i="2"/>
  <c r="A882" i="2"/>
  <c r="B881" i="2"/>
  <c r="A881" i="2"/>
  <c r="B880" i="2"/>
  <c r="A880" i="2"/>
  <c r="B879" i="2"/>
  <c r="A879" i="2"/>
  <c r="B878" i="2"/>
  <c r="A878" i="2"/>
  <c r="B877" i="2"/>
  <c r="A877" i="2"/>
  <c r="B876" i="2"/>
  <c r="A876" i="2"/>
  <c r="B875" i="2"/>
  <c r="A875" i="2"/>
  <c r="B874" i="2"/>
  <c r="A874" i="2"/>
  <c r="B873" i="2"/>
  <c r="A873" i="2"/>
  <c r="B872" i="2"/>
  <c r="A872" i="2"/>
  <c r="B871" i="2"/>
  <c r="A871" i="2"/>
  <c r="B870" i="2"/>
  <c r="A870" i="2"/>
  <c r="B869" i="2"/>
  <c r="A869" i="2"/>
  <c r="B868" i="2"/>
  <c r="A868" i="2"/>
  <c r="B867" i="2"/>
  <c r="A867" i="2"/>
  <c r="B866" i="2"/>
  <c r="A866" i="2"/>
  <c r="B865" i="2"/>
  <c r="A865" i="2"/>
  <c r="B864" i="2"/>
  <c r="A864" i="2"/>
  <c r="B863" i="2"/>
  <c r="A863" i="2"/>
  <c r="B862" i="2"/>
  <c r="A862" i="2"/>
  <c r="B861" i="2"/>
  <c r="A861" i="2"/>
  <c r="B860" i="2"/>
  <c r="A860" i="2"/>
  <c r="B859" i="2"/>
  <c r="A859" i="2"/>
  <c r="B858" i="2"/>
  <c r="A858" i="2"/>
  <c r="B857" i="2"/>
  <c r="A857" i="2"/>
  <c r="B856" i="2"/>
  <c r="A856" i="2"/>
  <c r="B855" i="2"/>
  <c r="A855" i="2"/>
  <c r="B854" i="2"/>
  <c r="A854" i="2"/>
  <c r="B853" i="2"/>
  <c r="A853" i="2"/>
  <c r="B852" i="2"/>
  <c r="A852" i="2"/>
  <c r="B851" i="2"/>
  <c r="A851" i="2"/>
  <c r="B850" i="2"/>
  <c r="A850" i="2"/>
  <c r="B849" i="2"/>
  <c r="A849" i="2"/>
  <c r="B848" i="2"/>
  <c r="A848" i="2"/>
  <c r="B847" i="2"/>
  <c r="A847" i="2"/>
  <c r="B846" i="2"/>
  <c r="A846" i="2"/>
  <c r="B845" i="2"/>
  <c r="A845" i="2"/>
  <c r="B844" i="2"/>
  <c r="A844" i="2"/>
  <c r="B843" i="2"/>
  <c r="A843" i="2"/>
  <c r="B842" i="2"/>
  <c r="A842" i="2"/>
  <c r="B841" i="2"/>
  <c r="A841" i="2"/>
  <c r="B840" i="2"/>
  <c r="A840" i="2"/>
  <c r="B839" i="2"/>
  <c r="A839" i="2"/>
  <c r="B838" i="2"/>
  <c r="A838" i="2"/>
  <c r="B837" i="2"/>
  <c r="A837" i="2"/>
  <c r="B836" i="2"/>
  <c r="A836" i="2"/>
  <c r="B835" i="2"/>
  <c r="A835" i="2"/>
  <c r="B834" i="2"/>
  <c r="A834" i="2"/>
  <c r="B833" i="2"/>
  <c r="A833" i="2"/>
  <c r="B832" i="2"/>
  <c r="A832" i="2"/>
  <c r="B831" i="2"/>
  <c r="A831" i="2"/>
  <c r="B830" i="2"/>
  <c r="A830" i="2"/>
  <c r="B829" i="2"/>
  <c r="A829" i="2"/>
  <c r="B828" i="2"/>
  <c r="A828" i="2"/>
  <c r="B827" i="2"/>
  <c r="A827" i="2"/>
  <c r="B826" i="2"/>
  <c r="A826" i="2"/>
  <c r="B825" i="2"/>
  <c r="A825" i="2"/>
  <c r="B824" i="2"/>
  <c r="A824" i="2"/>
  <c r="B823" i="2"/>
  <c r="A823" i="2"/>
  <c r="B822" i="2"/>
  <c r="A822" i="2"/>
  <c r="B821" i="2"/>
  <c r="A821" i="2"/>
  <c r="B820" i="2"/>
  <c r="A820" i="2"/>
  <c r="B819" i="2"/>
  <c r="A819" i="2"/>
  <c r="B818" i="2"/>
  <c r="A818" i="2"/>
  <c r="B817" i="2"/>
  <c r="A817" i="2"/>
  <c r="B816" i="2"/>
  <c r="A816" i="2"/>
  <c r="B815" i="2"/>
  <c r="A815" i="2"/>
  <c r="B814" i="2"/>
  <c r="A814" i="2"/>
  <c r="B813" i="2"/>
  <c r="A813" i="2"/>
  <c r="B812" i="2"/>
  <c r="A812" i="2"/>
  <c r="B811" i="2"/>
  <c r="A811" i="2"/>
  <c r="B810" i="2"/>
  <c r="A810" i="2"/>
  <c r="B809" i="2"/>
  <c r="A809" i="2"/>
  <c r="B808" i="2"/>
  <c r="A808" i="2"/>
  <c r="B807" i="2"/>
  <c r="A807" i="2"/>
  <c r="B806" i="2"/>
  <c r="A806" i="2"/>
  <c r="B805" i="2"/>
  <c r="A805" i="2"/>
  <c r="B804" i="2"/>
  <c r="A804" i="2"/>
  <c r="B803" i="2"/>
  <c r="A803" i="2"/>
  <c r="B802" i="2"/>
  <c r="A802" i="2"/>
  <c r="B801" i="2"/>
  <c r="A801" i="2"/>
  <c r="B800" i="2"/>
  <c r="A800" i="2"/>
  <c r="B799" i="2"/>
  <c r="A799" i="2"/>
  <c r="B798" i="2"/>
  <c r="A798" i="2"/>
  <c r="B797" i="2"/>
  <c r="A797" i="2"/>
  <c r="B796" i="2"/>
  <c r="A796" i="2"/>
  <c r="B795" i="2"/>
  <c r="A795" i="2"/>
  <c r="B794" i="2"/>
  <c r="A794" i="2"/>
  <c r="B793" i="2"/>
  <c r="A793" i="2"/>
  <c r="B792" i="2"/>
  <c r="A792" i="2"/>
  <c r="B791" i="2"/>
  <c r="A791" i="2"/>
  <c r="B790" i="2"/>
  <c r="A790" i="2"/>
  <c r="B789" i="2"/>
  <c r="A789" i="2"/>
  <c r="B788" i="2"/>
  <c r="A788" i="2"/>
  <c r="B787" i="2"/>
  <c r="A787" i="2"/>
  <c r="B786" i="2"/>
  <c r="A786" i="2"/>
  <c r="B785" i="2"/>
  <c r="A785" i="2"/>
  <c r="B784" i="2"/>
  <c r="A784" i="2"/>
  <c r="B783" i="2"/>
  <c r="A783" i="2"/>
  <c r="B782" i="2"/>
  <c r="A782" i="2"/>
  <c r="B781" i="2"/>
  <c r="A781" i="2"/>
  <c r="B780" i="2"/>
  <c r="A780" i="2"/>
  <c r="B779" i="2"/>
  <c r="A779" i="2"/>
  <c r="B778" i="2"/>
  <c r="A778" i="2"/>
  <c r="B777" i="2"/>
  <c r="A777" i="2"/>
  <c r="B776" i="2"/>
  <c r="A776" i="2"/>
  <c r="B775" i="2"/>
  <c r="A775" i="2"/>
  <c r="B774" i="2"/>
  <c r="A774" i="2"/>
  <c r="B773" i="2"/>
  <c r="A773" i="2"/>
  <c r="B772" i="2"/>
  <c r="A772" i="2"/>
  <c r="B771" i="2"/>
  <c r="A771" i="2"/>
  <c r="B770" i="2"/>
  <c r="A770" i="2"/>
  <c r="B769" i="2"/>
  <c r="A769" i="2"/>
  <c r="B768" i="2"/>
  <c r="A768" i="2"/>
  <c r="B767" i="2"/>
  <c r="A767" i="2"/>
  <c r="B766" i="2"/>
  <c r="A766" i="2"/>
  <c r="B765" i="2"/>
  <c r="A765" i="2"/>
  <c r="B764" i="2"/>
  <c r="A764" i="2"/>
  <c r="B763" i="2"/>
  <c r="A763" i="2"/>
  <c r="B762" i="2"/>
  <c r="A762" i="2"/>
  <c r="B761" i="2"/>
  <c r="A761" i="2"/>
  <c r="B760" i="2"/>
  <c r="A760" i="2"/>
  <c r="B759" i="2"/>
  <c r="A759" i="2"/>
  <c r="B758" i="2"/>
  <c r="A758" i="2"/>
  <c r="B757" i="2"/>
  <c r="A757" i="2"/>
  <c r="B756" i="2"/>
  <c r="A756" i="2"/>
  <c r="B755" i="2"/>
  <c r="A755" i="2"/>
  <c r="B754" i="2"/>
  <c r="A754" i="2"/>
  <c r="B753" i="2"/>
  <c r="A753" i="2"/>
  <c r="B752" i="2"/>
  <c r="A752" i="2"/>
  <c r="B751" i="2"/>
  <c r="A751" i="2"/>
  <c r="B750" i="2"/>
  <c r="A750" i="2"/>
  <c r="B749" i="2"/>
  <c r="A749" i="2"/>
  <c r="B748" i="2"/>
  <c r="A748" i="2"/>
  <c r="B747" i="2"/>
  <c r="A747" i="2"/>
  <c r="B746" i="2"/>
  <c r="A746" i="2"/>
  <c r="B745" i="2"/>
  <c r="A745" i="2"/>
  <c r="B744" i="2"/>
  <c r="A744" i="2"/>
  <c r="B743" i="2"/>
  <c r="A743" i="2"/>
  <c r="B742" i="2"/>
  <c r="A742" i="2"/>
  <c r="B741" i="2"/>
  <c r="A741" i="2"/>
  <c r="B740" i="2"/>
  <c r="A740" i="2"/>
  <c r="B739" i="2"/>
  <c r="A739" i="2"/>
  <c r="B738" i="2"/>
  <c r="A738" i="2"/>
  <c r="B737" i="2"/>
  <c r="A737" i="2"/>
  <c r="B736" i="2"/>
  <c r="A736" i="2"/>
  <c r="B735" i="2"/>
  <c r="A735" i="2"/>
  <c r="B734" i="2"/>
  <c r="A734" i="2"/>
  <c r="B733" i="2"/>
  <c r="A733" i="2"/>
  <c r="B732" i="2"/>
  <c r="A732" i="2"/>
  <c r="B731" i="2"/>
  <c r="A731" i="2"/>
  <c r="B730" i="2"/>
  <c r="A730" i="2"/>
  <c r="B729" i="2"/>
  <c r="A729" i="2"/>
  <c r="B728" i="2"/>
  <c r="A728" i="2"/>
  <c r="B727" i="2"/>
  <c r="A727" i="2"/>
  <c r="B726" i="2"/>
  <c r="A726" i="2"/>
  <c r="B725" i="2"/>
  <c r="A725" i="2"/>
  <c r="B724" i="2"/>
  <c r="A724" i="2"/>
  <c r="B723" i="2"/>
  <c r="A723" i="2"/>
  <c r="B722" i="2"/>
  <c r="A722" i="2"/>
  <c r="B721" i="2"/>
  <c r="A721" i="2"/>
  <c r="B720" i="2"/>
  <c r="A720" i="2"/>
  <c r="B719" i="2"/>
  <c r="A719" i="2"/>
  <c r="B718" i="2"/>
  <c r="A718" i="2"/>
  <c r="B717" i="2"/>
  <c r="A717" i="2"/>
  <c r="B716" i="2"/>
  <c r="A716" i="2"/>
  <c r="B715" i="2"/>
  <c r="A715" i="2"/>
  <c r="B714" i="2"/>
  <c r="A714" i="2"/>
  <c r="B713" i="2"/>
  <c r="A713" i="2"/>
  <c r="B712" i="2"/>
  <c r="A712" i="2"/>
  <c r="B711" i="2"/>
  <c r="A711" i="2"/>
  <c r="B710" i="2"/>
  <c r="A710" i="2"/>
  <c r="B709" i="2"/>
  <c r="A709" i="2"/>
  <c r="B708" i="2"/>
  <c r="A708" i="2"/>
  <c r="B707" i="2"/>
  <c r="A707" i="2"/>
  <c r="B706" i="2"/>
  <c r="A706" i="2"/>
  <c r="B705" i="2"/>
  <c r="A705" i="2"/>
  <c r="B704" i="2"/>
  <c r="A704" i="2"/>
  <c r="B703" i="2"/>
  <c r="A703" i="2"/>
  <c r="B702" i="2"/>
  <c r="A702" i="2"/>
  <c r="B701" i="2"/>
  <c r="A701" i="2"/>
  <c r="B700" i="2"/>
  <c r="A700" i="2"/>
  <c r="B699" i="2"/>
  <c r="A699" i="2"/>
  <c r="B698" i="2"/>
  <c r="A698" i="2"/>
  <c r="B697" i="2"/>
  <c r="A697" i="2"/>
  <c r="B696" i="2"/>
  <c r="A696" i="2"/>
  <c r="B695" i="2"/>
  <c r="A695" i="2"/>
  <c r="B694" i="2"/>
  <c r="A694" i="2"/>
  <c r="B693" i="2"/>
  <c r="A693" i="2"/>
  <c r="B692" i="2"/>
  <c r="A692" i="2"/>
  <c r="B691" i="2"/>
  <c r="A691" i="2"/>
  <c r="B690" i="2"/>
  <c r="A690" i="2"/>
  <c r="B689" i="2"/>
  <c r="A689" i="2"/>
  <c r="B688" i="2"/>
  <c r="A688" i="2"/>
  <c r="B687" i="2"/>
  <c r="A687" i="2"/>
  <c r="B686" i="2"/>
  <c r="A686" i="2"/>
  <c r="B685" i="2"/>
  <c r="A685" i="2"/>
  <c r="B684" i="2"/>
  <c r="A684" i="2"/>
  <c r="B683" i="2"/>
  <c r="A683" i="2"/>
  <c r="B682" i="2"/>
  <c r="A682" i="2"/>
  <c r="B681" i="2"/>
  <c r="A681" i="2"/>
  <c r="B680" i="2"/>
  <c r="A680" i="2"/>
  <c r="B679" i="2"/>
  <c r="A679" i="2"/>
  <c r="B678" i="2"/>
  <c r="A678" i="2"/>
  <c r="B677" i="2"/>
  <c r="A677" i="2"/>
  <c r="B676" i="2"/>
  <c r="A676" i="2"/>
  <c r="B675" i="2"/>
  <c r="A675" i="2"/>
  <c r="B674" i="2"/>
  <c r="A674" i="2"/>
  <c r="B673" i="2"/>
  <c r="A673" i="2"/>
  <c r="B672" i="2"/>
  <c r="A672" i="2"/>
  <c r="B671" i="2"/>
  <c r="A671" i="2"/>
  <c r="B670" i="2"/>
  <c r="A670" i="2"/>
  <c r="B669" i="2"/>
  <c r="A669" i="2"/>
  <c r="B668" i="2"/>
  <c r="A668" i="2"/>
  <c r="B667" i="2"/>
  <c r="A667" i="2"/>
  <c r="B666" i="2"/>
  <c r="A666" i="2"/>
  <c r="B665" i="2"/>
  <c r="A665" i="2"/>
  <c r="B664" i="2"/>
  <c r="A664" i="2"/>
  <c r="B663" i="2"/>
  <c r="A663" i="2"/>
  <c r="B662" i="2"/>
  <c r="A662" i="2"/>
  <c r="B661" i="2"/>
  <c r="A661" i="2"/>
  <c r="B660" i="2"/>
  <c r="A660" i="2"/>
  <c r="B659" i="2"/>
  <c r="A659" i="2"/>
  <c r="B658" i="2"/>
  <c r="A658" i="2"/>
  <c r="B657" i="2"/>
  <c r="A657" i="2"/>
  <c r="B656" i="2"/>
  <c r="A656" i="2"/>
  <c r="B655" i="2"/>
  <c r="A655" i="2"/>
  <c r="B654" i="2"/>
  <c r="A654" i="2"/>
  <c r="B653" i="2"/>
  <c r="A653" i="2"/>
  <c r="B652" i="2"/>
  <c r="A652" i="2"/>
  <c r="B651" i="2"/>
  <c r="A651" i="2"/>
  <c r="B650" i="2"/>
  <c r="A650" i="2"/>
  <c r="B649" i="2"/>
  <c r="A649" i="2"/>
  <c r="B648" i="2"/>
  <c r="A648" i="2"/>
  <c r="B647" i="2"/>
  <c r="A647" i="2"/>
  <c r="B646" i="2"/>
  <c r="A646" i="2"/>
  <c r="B645" i="2"/>
  <c r="A645" i="2"/>
  <c r="B644" i="2"/>
  <c r="A644" i="2"/>
  <c r="B643" i="2"/>
  <c r="A643" i="2"/>
  <c r="B642" i="2"/>
  <c r="A642" i="2"/>
  <c r="B641" i="2"/>
  <c r="A641" i="2"/>
  <c r="B640" i="2"/>
  <c r="A640" i="2"/>
  <c r="B639" i="2"/>
  <c r="A639" i="2"/>
  <c r="B638" i="2"/>
  <c r="A638" i="2"/>
  <c r="B637" i="2"/>
  <c r="A637" i="2"/>
  <c r="B636" i="2"/>
  <c r="A636" i="2"/>
  <c r="B635" i="2"/>
  <c r="A635" i="2"/>
  <c r="B634" i="2"/>
  <c r="A634" i="2"/>
  <c r="B633" i="2"/>
  <c r="A633" i="2"/>
  <c r="B632" i="2"/>
  <c r="A632" i="2"/>
  <c r="B631" i="2"/>
  <c r="A631" i="2"/>
  <c r="B630" i="2"/>
  <c r="A630" i="2"/>
  <c r="B629" i="2"/>
  <c r="A629" i="2"/>
  <c r="B628" i="2"/>
  <c r="A628" i="2"/>
  <c r="B627" i="2"/>
  <c r="A627" i="2"/>
  <c r="B626" i="2"/>
  <c r="A626" i="2"/>
  <c r="B625" i="2"/>
  <c r="A625" i="2"/>
  <c r="B624" i="2"/>
  <c r="A624" i="2"/>
  <c r="B623" i="2"/>
  <c r="A623" i="2"/>
  <c r="B622" i="2"/>
  <c r="A622" i="2"/>
  <c r="B621" i="2"/>
  <c r="A621" i="2"/>
  <c r="B620" i="2"/>
  <c r="A620" i="2"/>
  <c r="B619" i="2"/>
  <c r="A619" i="2"/>
  <c r="B618" i="2"/>
  <c r="A618" i="2"/>
  <c r="B617" i="2"/>
  <c r="A617" i="2"/>
  <c r="B616" i="2"/>
  <c r="A616" i="2"/>
  <c r="B615" i="2"/>
  <c r="A615" i="2"/>
  <c r="B614" i="2"/>
  <c r="A614" i="2"/>
  <c r="B613" i="2"/>
  <c r="A613" i="2"/>
  <c r="B612" i="2"/>
  <c r="A612" i="2"/>
  <c r="B611" i="2"/>
  <c r="A611" i="2"/>
  <c r="B610" i="2"/>
  <c r="A610" i="2"/>
  <c r="B609" i="2"/>
  <c r="A609" i="2"/>
  <c r="B608" i="2"/>
  <c r="A608" i="2"/>
  <c r="B607" i="2"/>
  <c r="A607" i="2"/>
  <c r="B606" i="2"/>
  <c r="A606" i="2"/>
  <c r="B605" i="2"/>
  <c r="A605" i="2"/>
  <c r="B604" i="2"/>
  <c r="A604" i="2"/>
  <c r="B603" i="2"/>
  <c r="A603" i="2"/>
  <c r="B602" i="2"/>
  <c r="A602" i="2"/>
  <c r="B601" i="2"/>
  <c r="A601" i="2"/>
  <c r="B600" i="2"/>
  <c r="A600" i="2"/>
  <c r="B599" i="2"/>
  <c r="A599" i="2"/>
  <c r="B598" i="2"/>
  <c r="A598" i="2"/>
  <c r="B597" i="2"/>
  <c r="A597" i="2"/>
  <c r="B596" i="2"/>
  <c r="A596" i="2"/>
  <c r="B595" i="2"/>
  <c r="A595" i="2"/>
  <c r="B594" i="2"/>
  <c r="A594" i="2"/>
  <c r="B593" i="2"/>
  <c r="A593" i="2"/>
  <c r="B592" i="2"/>
  <c r="A592" i="2"/>
  <c r="B591" i="2"/>
  <c r="A591" i="2"/>
  <c r="B590" i="2"/>
  <c r="A590" i="2"/>
  <c r="B589" i="2"/>
  <c r="A589" i="2"/>
  <c r="B588" i="2"/>
  <c r="A588" i="2"/>
  <c r="B587" i="2"/>
  <c r="A587" i="2"/>
  <c r="B586" i="2"/>
  <c r="A586" i="2"/>
  <c r="B585" i="2"/>
  <c r="A585" i="2"/>
  <c r="B584" i="2"/>
  <c r="A584" i="2"/>
  <c r="B583" i="2"/>
  <c r="A583" i="2"/>
  <c r="B582" i="2"/>
  <c r="A582" i="2"/>
  <c r="B581" i="2"/>
  <c r="A581" i="2"/>
  <c r="B580" i="2"/>
  <c r="A580" i="2"/>
  <c r="B579" i="2"/>
  <c r="A579" i="2"/>
  <c r="B578" i="2"/>
  <c r="A578" i="2"/>
  <c r="B577" i="2"/>
  <c r="A577" i="2"/>
  <c r="B576" i="2"/>
  <c r="A576" i="2"/>
  <c r="B575" i="2"/>
  <c r="A575" i="2"/>
  <c r="B574" i="2"/>
  <c r="A574" i="2"/>
  <c r="B573" i="2"/>
  <c r="A573" i="2"/>
  <c r="B572" i="2"/>
  <c r="A572" i="2"/>
  <c r="B571" i="2"/>
  <c r="A571" i="2"/>
  <c r="B570" i="2"/>
  <c r="A570" i="2"/>
  <c r="B569" i="2"/>
  <c r="A569" i="2"/>
  <c r="B568" i="2"/>
  <c r="A568" i="2"/>
  <c r="B567" i="2"/>
  <c r="A567" i="2"/>
  <c r="B566" i="2"/>
  <c r="A566" i="2"/>
  <c r="B565" i="2"/>
  <c r="A565" i="2"/>
  <c r="B564" i="2"/>
  <c r="A564" i="2"/>
  <c r="B563" i="2"/>
  <c r="A563" i="2"/>
  <c r="B562" i="2"/>
  <c r="A562" i="2"/>
  <c r="B561" i="2"/>
  <c r="A561" i="2"/>
  <c r="B560" i="2"/>
  <c r="A560" i="2"/>
  <c r="B559" i="2"/>
  <c r="A559" i="2"/>
  <c r="B558" i="2"/>
  <c r="A558" i="2"/>
  <c r="B557" i="2"/>
  <c r="A557" i="2"/>
  <c r="B556" i="2"/>
  <c r="A556" i="2"/>
  <c r="B555" i="2"/>
  <c r="A555" i="2"/>
  <c r="B554" i="2"/>
  <c r="A554" i="2"/>
  <c r="B553" i="2"/>
  <c r="A553" i="2"/>
  <c r="B552" i="2"/>
  <c r="A552" i="2"/>
  <c r="B551" i="2"/>
  <c r="A551" i="2"/>
  <c r="B550" i="2"/>
  <c r="A550" i="2"/>
  <c r="B549" i="2"/>
  <c r="A549" i="2"/>
  <c r="B548" i="2"/>
  <c r="A548" i="2"/>
  <c r="B547" i="2"/>
  <c r="A547" i="2"/>
  <c r="B546" i="2"/>
  <c r="A546" i="2"/>
  <c r="B545" i="2"/>
  <c r="A545" i="2"/>
  <c r="B544" i="2"/>
  <c r="A544" i="2"/>
  <c r="B543" i="2"/>
  <c r="A543" i="2"/>
  <c r="B542" i="2"/>
  <c r="A542" i="2"/>
  <c r="B541" i="2"/>
  <c r="A541" i="2"/>
  <c r="B540" i="2"/>
  <c r="A540" i="2"/>
  <c r="B539" i="2"/>
  <c r="A539" i="2"/>
  <c r="B538" i="2"/>
  <c r="A538" i="2"/>
  <c r="B537" i="2"/>
  <c r="A537" i="2"/>
  <c r="B536" i="2"/>
  <c r="A536" i="2"/>
  <c r="B535" i="2"/>
  <c r="A535" i="2"/>
  <c r="B534" i="2"/>
  <c r="A534" i="2"/>
  <c r="B533" i="2"/>
  <c r="A533" i="2"/>
  <c r="B532" i="2"/>
  <c r="A532" i="2"/>
  <c r="B531" i="2"/>
  <c r="A531" i="2"/>
  <c r="B530" i="2"/>
  <c r="A530" i="2"/>
  <c r="B529" i="2"/>
  <c r="A529" i="2"/>
  <c r="B528" i="2"/>
  <c r="A528" i="2"/>
  <c r="B527" i="2"/>
  <c r="A527" i="2"/>
  <c r="B526" i="2"/>
  <c r="A526" i="2"/>
  <c r="B525" i="2"/>
  <c r="A525" i="2"/>
  <c r="B524" i="2"/>
  <c r="A524" i="2"/>
  <c r="B523" i="2"/>
  <c r="A523" i="2"/>
  <c r="B522" i="2"/>
  <c r="A522" i="2"/>
  <c r="B521" i="2"/>
  <c r="A521" i="2"/>
  <c r="B520" i="2"/>
  <c r="A520" i="2"/>
  <c r="B519" i="2"/>
  <c r="A519" i="2"/>
  <c r="B518" i="2"/>
  <c r="A518" i="2"/>
  <c r="B517" i="2"/>
  <c r="A517" i="2"/>
  <c r="B516" i="2"/>
  <c r="A516" i="2"/>
  <c r="B515" i="2"/>
  <c r="A515" i="2"/>
  <c r="B514" i="2"/>
  <c r="A514" i="2"/>
  <c r="B513" i="2"/>
  <c r="A513" i="2"/>
  <c r="B512" i="2"/>
  <c r="A512" i="2"/>
  <c r="B511" i="2"/>
  <c r="A511" i="2"/>
  <c r="B510" i="2"/>
  <c r="A510" i="2"/>
  <c r="B509" i="2"/>
  <c r="A509" i="2"/>
  <c r="B508" i="2"/>
  <c r="A508" i="2"/>
  <c r="B507" i="2"/>
  <c r="A507" i="2"/>
  <c r="B506" i="2"/>
  <c r="A506" i="2"/>
  <c r="B505" i="2"/>
  <c r="A505" i="2"/>
  <c r="B504" i="2"/>
  <c r="A504" i="2"/>
  <c r="B503" i="2"/>
  <c r="A503" i="2"/>
  <c r="B502" i="2"/>
  <c r="A502" i="2"/>
  <c r="B501" i="2"/>
  <c r="A501" i="2"/>
  <c r="B500" i="2"/>
  <c r="A500" i="2"/>
  <c r="B499" i="2"/>
  <c r="A499" i="2"/>
  <c r="B498" i="2"/>
  <c r="A498" i="2"/>
  <c r="B497" i="2"/>
  <c r="A497" i="2"/>
  <c r="B496" i="2"/>
  <c r="A496" i="2"/>
  <c r="B495" i="2"/>
  <c r="A495" i="2"/>
  <c r="B494" i="2"/>
  <c r="A494" i="2"/>
  <c r="B493" i="2"/>
  <c r="A493" i="2"/>
  <c r="B492" i="2"/>
  <c r="A492" i="2"/>
  <c r="B491" i="2"/>
  <c r="A491" i="2"/>
  <c r="B490" i="2"/>
  <c r="A490" i="2"/>
  <c r="B489" i="2"/>
  <c r="A489" i="2"/>
  <c r="B488" i="2"/>
  <c r="A488" i="2"/>
  <c r="B487" i="2"/>
  <c r="A487" i="2"/>
  <c r="B486" i="2"/>
  <c r="A486" i="2"/>
  <c r="B485" i="2"/>
  <c r="A485" i="2"/>
  <c r="B484" i="2"/>
  <c r="A484" i="2"/>
  <c r="B483" i="2"/>
  <c r="A483" i="2"/>
  <c r="B482" i="2"/>
  <c r="A482" i="2"/>
  <c r="B481" i="2"/>
  <c r="A481" i="2"/>
  <c r="B480" i="2"/>
  <c r="A480" i="2"/>
  <c r="B479" i="2"/>
  <c r="A479" i="2"/>
  <c r="B478" i="2"/>
  <c r="A478" i="2"/>
  <c r="B477" i="2"/>
  <c r="A477" i="2"/>
  <c r="B476" i="2"/>
  <c r="A476" i="2"/>
  <c r="B475" i="2"/>
  <c r="A475" i="2"/>
  <c r="B474" i="2"/>
  <c r="A474" i="2"/>
  <c r="B473" i="2"/>
  <c r="A473" i="2"/>
  <c r="B472" i="2"/>
  <c r="A472" i="2"/>
  <c r="B471" i="2"/>
  <c r="A471" i="2"/>
  <c r="B470" i="2"/>
  <c r="A470" i="2"/>
  <c r="B469" i="2"/>
  <c r="A469" i="2"/>
  <c r="B468" i="2"/>
  <c r="A468" i="2"/>
  <c r="B467" i="2"/>
  <c r="A467" i="2"/>
  <c r="B466" i="2"/>
  <c r="A466" i="2"/>
  <c r="B465" i="2"/>
  <c r="A465" i="2"/>
  <c r="B464" i="2"/>
  <c r="A464" i="2"/>
  <c r="B463" i="2"/>
  <c r="A463" i="2"/>
  <c r="B462" i="2"/>
  <c r="A462" i="2"/>
  <c r="B461" i="2"/>
  <c r="A461" i="2"/>
  <c r="B460" i="2"/>
  <c r="A460" i="2"/>
  <c r="B459" i="2"/>
  <c r="A459" i="2"/>
  <c r="B458" i="2"/>
  <c r="A458" i="2"/>
  <c r="B457" i="2"/>
  <c r="A457" i="2"/>
  <c r="B456" i="2"/>
  <c r="A456" i="2"/>
  <c r="B455" i="2"/>
  <c r="A455" i="2"/>
  <c r="B454" i="2"/>
  <c r="A454" i="2"/>
  <c r="B453" i="2"/>
  <c r="A453" i="2"/>
  <c r="B452" i="2"/>
  <c r="A452" i="2"/>
  <c r="B451" i="2"/>
  <c r="A451" i="2"/>
  <c r="B450" i="2"/>
  <c r="A450" i="2"/>
  <c r="B449" i="2"/>
  <c r="A449" i="2"/>
  <c r="B448" i="2"/>
  <c r="A448" i="2"/>
  <c r="B447" i="2"/>
  <c r="A447" i="2"/>
  <c r="B446" i="2"/>
  <c r="A446" i="2"/>
  <c r="B445" i="2"/>
  <c r="A445" i="2"/>
  <c r="B444" i="2"/>
  <c r="A444" i="2"/>
  <c r="B443" i="2"/>
  <c r="A443" i="2"/>
  <c r="B442" i="2"/>
  <c r="A442" i="2"/>
  <c r="B441" i="2"/>
  <c r="A441" i="2"/>
  <c r="B440" i="2"/>
  <c r="A440" i="2"/>
  <c r="B439" i="2"/>
  <c r="A439" i="2"/>
  <c r="B438" i="2"/>
  <c r="A438" i="2"/>
  <c r="B437" i="2"/>
  <c r="A437" i="2"/>
  <c r="B436" i="2"/>
  <c r="A436" i="2"/>
  <c r="B435" i="2"/>
  <c r="A435" i="2"/>
  <c r="B434" i="2"/>
  <c r="A434" i="2"/>
  <c r="B433" i="2"/>
  <c r="A433" i="2"/>
  <c r="B432" i="2"/>
  <c r="A432" i="2"/>
  <c r="B431" i="2"/>
  <c r="A431" i="2"/>
  <c r="B430" i="2"/>
  <c r="A430" i="2"/>
  <c r="B429" i="2"/>
  <c r="A429" i="2"/>
  <c r="B428" i="2"/>
  <c r="A428" i="2"/>
  <c r="B427" i="2"/>
  <c r="A427" i="2"/>
  <c r="B426" i="2"/>
  <c r="A426" i="2"/>
  <c r="B425" i="2"/>
  <c r="A425" i="2"/>
  <c r="B424" i="2"/>
  <c r="A424" i="2"/>
  <c r="B423" i="2"/>
  <c r="A423" i="2"/>
  <c r="B422" i="2"/>
  <c r="A422" i="2"/>
  <c r="B421" i="2"/>
  <c r="A421" i="2"/>
  <c r="B420" i="2"/>
  <c r="A420" i="2"/>
  <c r="B419" i="2"/>
  <c r="A419" i="2"/>
  <c r="B418" i="2"/>
  <c r="A418" i="2"/>
  <c r="B417" i="2"/>
  <c r="A417" i="2"/>
  <c r="B416" i="2"/>
  <c r="A416" i="2"/>
  <c r="B415" i="2"/>
  <c r="A415" i="2"/>
  <c r="B414" i="2"/>
  <c r="A414" i="2"/>
  <c r="B413" i="2"/>
  <c r="A413" i="2"/>
  <c r="B412" i="2"/>
  <c r="A412" i="2"/>
  <c r="B411" i="2"/>
  <c r="A411" i="2"/>
  <c r="B410" i="2"/>
  <c r="A410" i="2"/>
  <c r="B409" i="2"/>
  <c r="A409" i="2"/>
  <c r="B408" i="2"/>
  <c r="A408" i="2"/>
  <c r="B407" i="2"/>
  <c r="A407" i="2"/>
  <c r="B406" i="2"/>
  <c r="A406" i="2"/>
  <c r="B405" i="2"/>
  <c r="A405" i="2"/>
  <c r="B404" i="2"/>
  <c r="A404" i="2"/>
  <c r="B403" i="2"/>
  <c r="A403" i="2"/>
  <c r="B402" i="2"/>
  <c r="A402" i="2"/>
  <c r="B401" i="2"/>
  <c r="A401" i="2"/>
  <c r="B400" i="2"/>
  <c r="A400" i="2"/>
  <c r="B399" i="2"/>
  <c r="A399" i="2"/>
  <c r="B398" i="2"/>
  <c r="A398" i="2"/>
  <c r="B397" i="2"/>
  <c r="A397" i="2"/>
  <c r="B396" i="2"/>
  <c r="A396" i="2"/>
  <c r="B395" i="2"/>
  <c r="A395" i="2"/>
  <c r="B394" i="2"/>
  <c r="A394" i="2"/>
  <c r="B393" i="2"/>
  <c r="A393" i="2"/>
  <c r="B392" i="2"/>
  <c r="A392" i="2"/>
  <c r="B391" i="2"/>
  <c r="A391" i="2"/>
  <c r="B390" i="2"/>
  <c r="A390" i="2"/>
  <c r="B389" i="2"/>
  <c r="A389" i="2"/>
  <c r="B388" i="2"/>
  <c r="A388" i="2"/>
  <c r="B387" i="2"/>
  <c r="A387" i="2"/>
  <c r="B386" i="2"/>
  <c r="A386" i="2"/>
  <c r="B385" i="2"/>
  <c r="A385" i="2"/>
  <c r="B384" i="2"/>
  <c r="A384" i="2"/>
  <c r="B383" i="2"/>
  <c r="A383" i="2"/>
  <c r="B382" i="2"/>
  <c r="A382" i="2"/>
  <c r="B381" i="2"/>
  <c r="A381" i="2"/>
  <c r="B380" i="2"/>
  <c r="A380" i="2"/>
  <c r="B379" i="2"/>
  <c r="A379" i="2"/>
  <c r="B378" i="2"/>
  <c r="A378" i="2"/>
  <c r="B377" i="2"/>
  <c r="A377" i="2"/>
  <c r="B376" i="2"/>
  <c r="A376" i="2"/>
  <c r="B375" i="2"/>
  <c r="A375" i="2"/>
  <c r="B374" i="2"/>
  <c r="A374" i="2"/>
  <c r="B373" i="2"/>
  <c r="A373" i="2"/>
  <c r="B372" i="2"/>
  <c r="A372" i="2"/>
  <c r="B371" i="2"/>
  <c r="A371" i="2"/>
  <c r="B370" i="2"/>
  <c r="A370" i="2"/>
  <c r="B369" i="2"/>
  <c r="A369" i="2"/>
  <c r="B368" i="2"/>
  <c r="A368" i="2"/>
  <c r="B367" i="2"/>
  <c r="A367" i="2"/>
  <c r="B366" i="2"/>
  <c r="A366" i="2"/>
  <c r="B365" i="2"/>
  <c r="A365" i="2"/>
  <c r="B364" i="2"/>
  <c r="A364" i="2"/>
  <c r="B363" i="2"/>
  <c r="A363" i="2"/>
  <c r="B362" i="2"/>
  <c r="A362" i="2"/>
  <c r="B361" i="2"/>
  <c r="A361" i="2"/>
  <c r="B360" i="2"/>
  <c r="A360" i="2"/>
  <c r="B359" i="2"/>
  <c r="A359" i="2"/>
  <c r="B358" i="2"/>
  <c r="A358" i="2"/>
  <c r="B357" i="2"/>
  <c r="A357" i="2"/>
  <c r="B356" i="2"/>
  <c r="A356" i="2"/>
  <c r="B355" i="2"/>
  <c r="A355" i="2"/>
  <c r="B354" i="2"/>
  <c r="A354" i="2"/>
  <c r="B353" i="2"/>
  <c r="A353" i="2"/>
  <c r="B352" i="2"/>
  <c r="A352" i="2"/>
  <c r="B351" i="2"/>
  <c r="A351" i="2"/>
  <c r="B350" i="2"/>
  <c r="A350" i="2"/>
  <c r="B349" i="2"/>
  <c r="A349" i="2"/>
  <c r="B348" i="2"/>
  <c r="A348" i="2"/>
  <c r="B347" i="2"/>
  <c r="A347" i="2"/>
  <c r="B346" i="2"/>
  <c r="A346" i="2"/>
  <c r="B345" i="2"/>
  <c r="A345" i="2"/>
  <c r="B344" i="2"/>
  <c r="A344" i="2"/>
  <c r="B343" i="2"/>
  <c r="A343" i="2"/>
  <c r="B342" i="2"/>
  <c r="A342" i="2"/>
  <c r="B341" i="2"/>
  <c r="A341" i="2"/>
  <c r="B340" i="2"/>
  <c r="A340" i="2"/>
  <c r="B339" i="2"/>
  <c r="A339" i="2"/>
  <c r="B338" i="2"/>
  <c r="A338" i="2"/>
  <c r="B337" i="2"/>
  <c r="A337" i="2"/>
  <c r="B336" i="2"/>
  <c r="A336" i="2"/>
  <c r="B335" i="2"/>
  <c r="A335" i="2"/>
  <c r="B334" i="2"/>
  <c r="A334" i="2"/>
  <c r="B333" i="2"/>
  <c r="A333" i="2"/>
  <c r="B332" i="2"/>
  <c r="A332" i="2"/>
  <c r="B331" i="2"/>
  <c r="A331" i="2"/>
  <c r="B330" i="2"/>
  <c r="A330" i="2"/>
  <c r="B329" i="2"/>
  <c r="A329" i="2"/>
  <c r="B328" i="2"/>
  <c r="A328" i="2"/>
  <c r="B327" i="2"/>
  <c r="A327" i="2"/>
  <c r="B326" i="2"/>
  <c r="A326" i="2"/>
  <c r="B325" i="2"/>
  <c r="A325" i="2"/>
  <c r="B324" i="2"/>
  <c r="A324" i="2"/>
  <c r="B323" i="2"/>
  <c r="A323" i="2"/>
  <c r="B322" i="2"/>
  <c r="A322" i="2"/>
  <c r="B321" i="2"/>
  <c r="A321" i="2"/>
  <c r="B320" i="2"/>
  <c r="A320" i="2"/>
  <c r="B319" i="2"/>
  <c r="A319" i="2"/>
  <c r="B318" i="2"/>
  <c r="A318" i="2"/>
  <c r="B317" i="2"/>
  <c r="A317" i="2"/>
  <c r="B316" i="2"/>
  <c r="A316" i="2"/>
  <c r="B315" i="2"/>
  <c r="A315" i="2"/>
  <c r="B314" i="2"/>
  <c r="A314" i="2"/>
  <c r="B313" i="2"/>
  <c r="A313" i="2"/>
  <c r="B312" i="2"/>
  <c r="A312" i="2"/>
  <c r="B311" i="2"/>
  <c r="A311" i="2"/>
  <c r="B310" i="2"/>
  <c r="A310" i="2"/>
  <c r="B309" i="2"/>
  <c r="A309" i="2"/>
  <c r="B308" i="2"/>
  <c r="A308" i="2"/>
  <c r="B307" i="2"/>
  <c r="A307" i="2"/>
  <c r="B306" i="2"/>
  <c r="A306" i="2"/>
  <c r="B305" i="2"/>
  <c r="A305" i="2"/>
  <c r="B304" i="2"/>
  <c r="A304" i="2"/>
  <c r="B303" i="2"/>
  <c r="A303" i="2"/>
  <c r="B302" i="2"/>
  <c r="A302" i="2"/>
  <c r="B301" i="2"/>
  <c r="A301" i="2"/>
  <c r="B300" i="2"/>
  <c r="A300" i="2"/>
  <c r="B299" i="2"/>
  <c r="A299" i="2"/>
  <c r="B298" i="2"/>
  <c r="A298" i="2"/>
  <c r="B297" i="2"/>
  <c r="A297" i="2"/>
  <c r="B296" i="2"/>
  <c r="A296" i="2"/>
  <c r="B295" i="2"/>
  <c r="A295" i="2"/>
  <c r="B294" i="2"/>
  <c r="A294" i="2"/>
  <c r="B293" i="2"/>
  <c r="A293" i="2"/>
  <c r="B292" i="2"/>
  <c r="A292" i="2"/>
  <c r="B291" i="2"/>
  <c r="A291" i="2"/>
  <c r="B290" i="2"/>
  <c r="A290" i="2"/>
  <c r="B289" i="2"/>
  <c r="A289" i="2"/>
  <c r="B288" i="2"/>
  <c r="A288" i="2"/>
  <c r="B287" i="2"/>
  <c r="A287" i="2"/>
  <c r="B286" i="2"/>
  <c r="A286" i="2"/>
  <c r="B285" i="2"/>
  <c r="A285" i="2"/>
  <c r="B284" i="2"/>
  <c r="A284" i="2"/>
  <c r="B283" i="2"/>
  <c r="A283" i="2"/>
  <c r="B282" i="2"/>
  <c r="A282" i="2"/>
  <c r="B281" i="2"/>
  <c r="A281" i="2"/>
  <c r="B280" i="2"/>
  <c r="A280" i="2"/>
  <c r="B279" i="2"/>
  <c r="A279" i="2"/>
  <c r="B278" i="2"/>
  <c r="A278" i="2"/>
  <c r="B277" i="2"/>
  <c r="A277" i="2"/>
  <c r="B276" i="2"/>
  <c r="A276" i="2"/>
  <c r="B275" i="2"/>
  <c r="A275" i="2"/>
  <c r="B274" i="2"/>
  <c r="A274" i="2"/>
  <c r="B273" i="2"/>
  <c r="A273" i="2"/>
  <c r="B272" i="2"/>
  <c r="A272" i="2"/>
  <c r="B271" i="2"/>
  <c r="A271" i="2"/>
  <c r="B270" i="2"/>
  <c r="A270" i="2"/>
  <c r="B269" i="2"/>
  <c r="A269" i="2"/>
  <c r="B268" i="2"/>
  <c r="A268" i="2"/>
  <c r="B267" i="2"/>
  <c r="A267" i="2"/>
  <c r="B266" i="2"/>
  <c r="A266" i="2"/>
  <c r="B265" i="2"/>
  <c r="A265" i="2"/>
  <c r="B264" i="2"/>
  <c r="A264" i="2"/>
  <c r="B263" i="2"/>
  <c r="A263" i="2"/>
  <c r="B262" i="2"/>
  <c r="A262" i="2"/>
  <c r="B261" i="2"/>
  <c r="A261" i="2"/>
  <c r="B260" i="2"/>
  <c r="A260" i="2"/>
  <c r="B259" i="2"/>
  <c r="A259" i="2"/>
  <c r="B258" i="2"/>
  <c r="A258" i="2"/>
  <c r="B257" i="2"/>
  <c r="A257" i="2"/>
  <c r="B256" i="2"/>
  <c r="A256" i="2"/>
  <c r="B255" i="2"/>
  <c r="A255" i="2"/>
  <c r="B254" i="2"/>
  <c r="A254" i="2"/>
  <c r="B253" i="2"/>
  <c r="A253" i="2"/>
  <c r="B252" i="2"/>
  <c r="A252" i="2"/>
  <c r="B251" i="2"/>
  <c r="A251" i="2"/>
  <c r="B250" i="2"/>
  <c r="A250" i="2"/>
  <c r="B249" i="2"/>
  <c r="A249" i="2"/>
  <c r="B248" i="2"/>
  <c r="A248" i="2"/>
  <c r="B247" i="2"/>
  <c r="A247" i="2"/>
  <c r="B246" i="2"/>
  <c r="A246" i="2"/>
  <c r="B245" i="2"/>
  <c r="A245" i="2"/>
  <c r="B244" i="2"/>
  <c r="A244" i="2"/>
  <c r="B243" i="2"/>
  <c r="A243" i="2"/>
  <c r="B242" i="2"/>
  <c r="A242" i="2"/>
  <c r="B241" i="2"/>
  <c r="A241" i="2"/>
  <c r="B240" i="2"/>
  <c r="A240" i="2"/>
  <c r="B239" i="2"/>
  <c r="A239" i="2"/>
  <c r="B238" i="2"/>
  <c r="A238" i="2"/>
  <c r="B237" i="2"/>
  <c r="A237" i="2"/>
  <c r="B236" i="2"/>
  <c r="A236" i="2"/>
  <c r="B235" i="2"/>
  <c r="A235" i="2"/>
  <c r="B234" i="2"/>
  <c r="A234" i="2"/>
  <c r="B233" i="2"/>
  <c r="A233" i="2"/>
  <c r="B232" i="2"/>
  <c r="A232" i="2"/>
  <c r="B231" i="2"/>
  <c r="A231" i="2"/>
  <c r="B230" i="2"/>
  <c r="A230" i="2"/>
  <c r="B229" i="2"/>
  <c r="A229" i="2"/>
  <c r="B228" i="2"/>
  <c r="A228" i="2"/>
  <c r="B227" i="2"/>
  <c r="A227" i="2"/>
  <c r="B226" i="2"/>
  <c r="A226" i="2"/>
  <c r="B225" i="2"/>
  <c r="A225" i="2"/>
  <c r="B224" i="2"/>
  <c r="A224" i="2"/>
  <c r="B223" i="2"/>
  <c r="A223" i="2"/>
  <c r="B222" i="2"/>
  <c r="A222" i="2"/>
  <c r="B221" i="2"/>
  <c r="A221" i="2"/>
  <c r="B220" i="2"/>
  <c r="A220" i="2"/>
  <c r="B219" i="2"/>
  <c r="A219" i="2"/>
  <c r="B218" i="2"/>
  <c r="A218" i="2"/>
  <c r="B217" i="2"/>
  <c r="A217" i="2"/>
  <c r="B216" i="2"/>
  <c r="A216" i="2"/>
  <c r="B215" i="2"/>
  <c r="A215" i="2"/>
  <c r="B214" i="2"/>
  <c r="A214" i="2"/>
  <c r="B213" i="2"/>
  <c r="A213" i="2"/>
  <c r="B212" i="2"/>
  <c r="A212" i="2"/>
  <c r="B211" i="2"/>
  <c r="A211" i="2"/>
  <c r="B210" i="2"/>
  <c r="A210" i="2"/>
  <c r="B209" i="2"/>
  <c r="A209" i="2"/>
  <c r="B208" i="2"/>
  <c r="A208" i="2"/>
  <c r="B207" i="2"/>
  <c r="A207" i="2"/>
  <c r="B206" i="2"/>
  <c r="A206" i="2"/>
  <c r="B205" i="2"/>
  <c r="A205" i="2"/>
  <c r="B204" i="2"/>
  <c r="A204" i="2"/>
  <c r="B203" i="2"/>
  <c r="A203" i="2"/>
  <c r="B202" i="2"/>
  <c r="A202" i="2"/>
  <c r="B201" i="2"/>
  <c r="A201" i="2"/>
  <c r="B200" i="2"/>
  <c r="A200" i="2"/>
  <c r="B199" i="2"/>
  <c r="A199" i="2"/>
  <c r="B198" i="2"/>
  <c r="A198" i="2"/>
  <c r="B197" i="2"/>
  <c r="A197" i="2"/>
  <c r="B196" i="2"/>
  <c r="A196" i="2"/>
  <c r="B195" i="2"/>
  <c r="A195" i="2"/>
  <c r="B194" i="2"/>
  <c r="A194" i="2"/>
  <c r="B193" i="2"/>
  <c r="A193" i="2"/>
  <c r="B192" i="2"/>
  <c r="A192" i="2"/>
  <c r="B191" i="2"/>
  <c r="A191" i="2"/>
  <c r="B190" i="2"/>
  <c r="A190" i="2"/>
  <c r="B189" i="2"/>
  <c r="A189" i="2"/>
  <c r="B188" i="2"/>
  <c r="A188" i="2"/>
  <c r="B187" i="2"/>
  <c r="A187" i="2"/>
  <c r="B186" i="2"/>
  <c r="A186" i="2"/>
  <c r="B185" i="2"/>
  <c r="A185" i="2"/>
  <c r="B184" i="2"/>
  <c r="A184" i="2"/>
  <c r="B183" i="2"/>
  <c r="A183" i="2"/>
  <c r="B182" i="2"/>
  <c r="A182" i="2"/>
  <c r="B181" i="2"/>
  <c r="A181" i="2"/>
  <c r="B180" i="2"/>
  <c r="A180" i="2"/>
  <c r="B179" i="2"/>
  <c r="A179" i="2"/>
  <c r="B178" i="2"/>
  <c r="A178" i="2"/>
  <c r="B177" i="2"/>
  <c r="A177" i="2"/>
  <c r="B176" i="2"/>
  <c r="A176" i="2"/>
  <c r="B175" i="2"/>
  <c r="A175" i="2"/>
  <c r="B174" i="2"/>
  <c r="A174" i="2"/>
  <c r="B173" i="2"/>
  <c r="A173" i="2"/>
  <c r="B172" i="2"/>
  <c r="A172" i="2"/>
  <c r="B171" i="2"/>
  <c r="A171" i="2"/>
  <c r="B170" i="2"/>
  <c r="A170" i="2"/>
  <c r="B169" i="2"/>
  <c r="A169" i="2"/>
  <c r="B168" i="2"/>
  <c r="A168" i="2"/>
  <c r="B167" i="2"/>
  <c r="A167" i="2"/>
  <c r="B166" i="2"/>
  <c r="A166" i="2"/>
  <c r="B165" i="2"/>
  <c r="A165" i="2"/>
  <c r="B164" i="2"/>
  <c r="A164" i="2"/>
  <c r="B163" i="2"/>
  <c r="A163" i="2"/>
  <c r="B162" i="2"/>
  <c r="A162" i="2"/>
  <c r="B161" i="2"/>
  <c r="A161" i="2"/>
  <c r="B160" i="2"/>
  <c r="A160" i="2"/>
  <c r="B159" i="2"/>
  <c r="A159" i="2"/>
  <c r="B158" i="2"/>
  <c r="A158" i="2"/>
  <c r="B157" i="2"/>
  <c r="A157" i="2"/>
  <c r="B156" i="2"/>
  <c r="A156" i="2"/>
  <c r="B155" i="2"/>
  <c r="A155" i="2"/>
  <c r="B154" i="2"/>
  <c r="A154" i="2"/>
  <c r="B153" i="2"/>
  <c r="A153" i="2"/>
  <c r="B152" i="2"/>
  <c r="A152" i="2"/>
  <c r="B151" i="2"/>
  <c r="A151" i="2"/>
  <c r="B150" i="2"/>
  <c r="A150" i="2"/>
  <c r="B149" i="2"/>
  <c r="A149" i="2"/>
  <c r="B148" i="2"/>
  <c r="A148" i="2"/>
  <c r="B147" i="2"/>
  <c r="A147" i="2"/>
  <c r="B146" i="2"/>
  <c r="A146" i="2"/>
  <c r="B145" i="2"/>
  <c r="A145" i="2"/>
  <c r="B144" i="2"/>
  <c r="A144" i="2"/>
  <c r="B143" i="2"/>
  <c r="A143" i="2"/>
  <c r="B142" i="2"/>
  <c r="A142" i="2"/>
  <c r="B141" i="2"/>
  <c r="A141" i="2"/>
  <c r="B140" i="2"/>
  <c r="A140" i="2"/>
  <c r="B139" i="2"/>
  <c r="A139" i="2"/>
  <c r="B138" i="2"/>
  <c r="A138" i="2"/>
  <c r="B137" i="2"/>
  <c r="A137" i="2"/>
  <c r="B136" i="2"/>
  <c r="A136" i="2"/>
  <c r="B135" i="2"/>
  <c r="A135" i="2"/>
  <c r="B134" i="2"/>
  <c r="A134" i="2"/>
  <c r="B133" i="2"/>
  <c r="A133" i="2"/>
  <c r="B132" i="2"/>
  <c r="A132" i="2"/>
  <c r="B131" i="2"/>
  <c r="A131" i="2"/>
  <c r="B130" i="2"/>
  <c r="A130" i="2"/>
  <c r="B129" i="2"/>
  <c r="A129" i="2"/>
  <c r="B128" i="2"/>
  <c r="A128" i="2"/>
  <c r="B127" i="2"/>
  <c r="A127" i="2"/>
  <c r="B126" i="2"/>
  <c r="A126" i="2"/>
  <c r="B125" i="2"/>
  <c r="A125" i="2"/>
  <c r="B124" i="2"/>
  <c r="A124" i="2"/>
  <c r="B123" i="2"/>
  <c r="A123" i="2"/>
  <c r="B122" i="2"/>
  <c r="A122" i="2"/>
  <c r="B121" i="2"/>
  <c r="A121" i="2"/>
  <c r="B120" i="2"/>
  <c r="A120" i="2"/>
  <c r="B119" i="2"/>
  <c r="A119" i="2"/>
  <c r="B118" i="2"/>
  <c r="A118" i="2"/>
  <c r="B117" i="2"/>
  <c r="A117" i="2"/>
  <c r="B116" i="2"/>
  <c r="A116" i="2"/>
  <c r="B115" i="2"/>
  <c r="A115" i="2"/>
  <c r="B114" i="2"/>
  <c r="A114" i="2"/>
  <c r="B113" i="2"/>
  <c r="A113" i="2"/>
  <c r="B112" i="2"/>
  <c r="A112" i="2"/>
  <c r="B111" i="2"/>
  <c r="A111" i="2"/>
  <c r="B110" i="2"/>
  <c r="A110" i="2"/>
  <c r="B109" i="2"/>
  <c r="A109" i="2"/>
  <c r="B108" i="2"/>
  <c r="A108" i="2"/>
  <c r="B107" i="2"/>
  <c r="A107" i="2"/>
  <c r="B106" i="2"/>
  <c r="A106" i="2"/>
  <c r="B105" i="2"/>
  <c r="A105" i="2"/>
  <c r="B104" i="2"/>
  <c r="A104" i="2"/>
  <c r="B103" i="2"/>
  <c r="A103" i="2"/>
  <c r="B102" i="2"/>
  <c r="A102" i="2"/>
  <c r="B101" i="2"/>
  <c r="A101" i="2"/>
  <c r="B100" i="2"/>
  <c r="A100" i="2"/>
  <c r="B99" i="2"/>
  <c r="A99" i="2"/>
  <c r="B98" i="2"/>
  <c r="A98" i="2"/>
  <c r="B97" i="2"/>
  <c r="A97" i="2"/>
  <c r="B96" i="2"/>
  <c r="A96" i="2"/>
  <c r="B95" i="2"/>
  <c r="A95" i="2"/>
  <c r="B94" i="2"/>
  <c r="A94" i="2"/>
  <c r="B93" i="2"/>
  <c r="A93" i="2"/>
  <c r="B92" i="2"/>
  <c r="A92" i="2"/>
  <c r="B91" i="2"/>
  <c r="A91" i="2"/>
  <c r="B90" i="2"/>
  <c r="A90" i="2"/>
  <c r="B89" i="2"/>
  <c r="A89" i="2"/>
  <c r="B88" i="2"/>
  <c r="A88" i="2"/>
  <c r="B87" i="2"/>
  <c r="A87" i="2"/>
  <c r="B86" i="2"/>
  <c r="A86" i="2"/>
  <c r="B85" i="2"/>
  <c r="A85" i="2"/>
  <c r="B84" i="2"/>
  <c r="A84" i="2"/>
  <c r="B83" i="2"/>
  <c r="A83" i="2"/>
  <c r="B82" i="2"/>
  <c r="A82" i="2"/>
  <c r="B81" i="2"/>
  <c r="A81" i="2"/>
  <c r="B80" i="2"/>
  <c r="A80" i="2"/>
  <c r="B79" i="2"/>
  <c r="A79" i="2"/>
  <c r="B78" i="2"/>
  <c r="A78" i="2"/>
  <c r="B77" i="2"/>
  <c r="A77" i="2"/>
  <c r="B76" i="2"/>
  <c r="A76" i="2"/>
  <c r="B75" i="2"/>
  <c r="A75" i="2"/>
  <c r="B74" i="2"/>
  <c r="A74" i="2"/>
  <c r="B73" i="2"/>
  <c r="A73" i="2"/>
  <c r="B72" i="2"/>
  <c r="A72" i="2"/>
  <c r="B71" i="2"/>
  <c r="A71" i="2"/>
  <c r="B70" i="2"/>
  <c r="A70" i="2"/>
  <c r="B69" i="2"/>
  <c r="A69" i="2"/>
  <c r="B68" i="2"/>
  <c r="A68" i="2"/>
  <c r="B67" i="2"/>
  <c r="A67" i="2"/>
  <c r="B66" i="2"/>
  <c r="A66" i="2"/>
  <c r="B65" i="2"/>
  <c r="A65" i="2"/>
  <c r="B64" i="2"/>
  <c r="A64" i="2"/>
  <c r="B63" i="2"/>
  <c r="A63" i="2"/>
  <c r="B62" i="2"/>
  <c r="A62" i="2"/>
  <c r="B61" i="2"/>
  <c r="A61" i="2"/>
  <c r="B60" i="2"/>
  <c r="A60" i="2"/>
  <c r="B59" i="2"/>
  <c r="A59" i="2"/>
  <c r="B58" i="2"/>
  <c r="A58" i="2"/>
  <c r="B57" i="2"/>
  <c r="A57" i="2"/>
  <c r="B56" i="2"/>
  <c r="A56" i="2"/>
  <c r="B55" i="2"/>
  <c r="A55" i="2"/>
  <c r="B54" i="2"/>
  <c r="A54" i="2"/>
  <c r="B53" i="2"/>
  <c r="A53" i="2"/>
  <c r="B52" i="2"/>
  <c r="A52" i="2"/>
  <c r="B51" i="2"/>
  <c r="A51" i="2"/>
  <c r="B50" i="2"/>
  <c r="A50" i="2"/>
  <c r="B49" i="2"/>
  <c r="A49" i="2"/>
  <c r="B48" i="2"/>
  <c r="A48" i="2"/>
  <c r="B47" i="2"/>
  <c r="A47" i="2"/>
  <c r="B46" i="2"/>
  <c r="A46" i="2"/>
  <c r="B45" i="2"/>
  <c r="A45" i="2"/>
  <c r="B44" i="2"/>
  <c r="A44" i="2"/>
  <c r="B43" i="2"/>
  <c r="A43" i="2"/>
  <c r="B42" i="2"/>
  <c r="A42" i="2"/>
  <c r="B41" i="2"/>
  <c r="A41" i="2"/>
  <c r="B40" i="2"/>
  <c r="A40" i="2"/>
  <c r="B39" i="2"/>
  <c r="A39" i="2"/>
  <c r="B38" i="2"/>
  <c r="A38" i="2"/>
  <c r="B37" i="2"/>
  <c r="A37" i="2"/>
  <c r="B36" i="2"/>
  <c r="A36" i="2"/>
  <c r="B35" i="2"/>
  <c r="A35" i="2"/>
  <c r="B34" i="2"/>
  <c r="A34" i="2"/>
  <c r="B33" i="2"/>
  <c r="A33" i="2"/>
  <c r="B32" i="2"/>
  <c r="A32" i="2"/>
  <c r="B31" i="2"/>
  <c r="A31" i="2"/>
  <c r="B30" i="2"/>
  <c r="A30" i="2"/>
  <c r="B29" i="2"/>
  <c r="A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B12" i="2"/>
  <c r="A12" i="2"/>
  <c r="B11" i="2"/>
  <c r="A11" i="2"/>
  <c r="B10" i="2"/>
  <c r="A10" i="2"/>
  <c r="B9" i="2"/>
  <c r="A9" i="2"/>
  <c r="B8" i="2"/>
  <c r="A8" i="2"/>
  <c r="B7" i="2"/>
  <c r="A7" i="2"/>
  <c r="B6" i="2"/>
  <c r="A6" i="2"/>
  <c r="B5" i="2"/>
  <c r="A5" i="2"/>
  <c r="B4" i="2"/>
  <c r="A4" i="2"/>
  <c r="B3" i="2"/>
  <c r="A3" i="2"/>
  <c r="B2" i="2"/>
  <c r="A2" i="2"/>
  <c r="B1" i="2"/>
  <c r="A1" i="2"/>
  <c r="B1228" i="1"/>
  <c r="A1228" i="1"/>
  <c r="B1227" i="1"/>
  <c r="A1227" i="1"/>
  <c r="B1226" i="1"/>
  <c r="A1226" i="1"/>
  <c r="B1225" i="1"/>
  <c r="A1225" i="1"/>
  <c r="B1224" i="1"/>
  <c r="A1224" i="1"/>
  <c r="B1223" i="1"/>
  <c r="A1223" i="1"/>
  <c r="B1222" i="1"/>
  <c r="A1222" i="1"/>
  <c r="B1221" i="1"/>
  <c r="A1221" i="1"/>
  <c r="B1220" i="1"/>
  <c r="A1220" i="1"/>
  <c r="B1219" i="1"/>
  <c r="A1219" i="1"/>
  <c r="B1218" i="1"/>
  <c r="A1218" i="1"/>
  <c r="B1217" i="1"/>
  <c r="A1217" i="1"/>
  <c r="B1216" i="1"/>
  <c r="A1216" i="1"/>
  <c r="B1215" i="1"/>
  <c r="A1215" i="1"/>
  <c r="B1214" i="1"/>
  <c r="A1214" i="1"/>
  <c r="B1213" i="1"/>
  <c r="A1213" i="1"/>
  <c r="B1212" i="1"/>
  <c r="A1212" i="1"/>
  <c r="B1211" i="1"/>
  <c r="A1211" i="1"/>
  <c r="B1210" i="1"/>
  <c r="A1210" i="1"/>
  <c r="B1209" i="1"/>
  <c r="A1209" i="1"/>
  <c r="B1208" i="1"/>
  <c r="A1208" i="1"/>
  <c r="B1207" i="1"/>
  <c r="A1207" i="1"/>
  <c r="B1206" i="1"/>
  <c r="A1206" i="1"/>
  <c r="B1205" i="1"/>
  <c r="A1205" i="1"/>
  <c r="B1204" i="1"/>
  <c r="A1204" i="1"/>
  <c r="B1203" i="1"/>
  <c r="A1203" i="1"/>
  <c r="B1202" i="1"/>
  <c r="A1202" i="1"/>
  <c r="B1201" i="1"/>
  <c r="A1201" i="1"/>
  <c r="B1200" i="1"/>
  <c r="A1200" i="1"/>
  <c r="B1199" i="1"/>
  <c r="A1199" i="1"/>
  <c r="B1198" i="1"/>
  <c r="A1198" i="1"/>
  <c r="B1197" i="1"/>
  <c r="A1197" i="1"/>
  <c r="B1196" i="1"/>
  <c r="A1196" i="1"/>
  <c r="B1195" i="1"/>
  <c r="A1195" i="1"/>
  <c r="B1194" i="1"/>
  <c r="A1194" i="1"/>
  <c r="B1193" i="1"/>
  <c r="A1193" i="1"/>
  <c r="B1192" i="1"/>
  <c r="A1192" i="1"/>
  <c r="B1191" i="1"/>
  <c r="A1191" i="1"/>
  <c r="B1190" i="1"/>
  <c r="A1190" i="1"/>
  <c r="B1189" i="1"/>
  <c r="A1189" i="1"/>
  <c r="B1188" i="1"/>
  <c r="A1188" i="1"/>
  <c r="B1187" i="1"/>
  <c r="A1187" i="1"/>
  <c r="B1186" i="1"/>
  <c r="A1186" i="1"/>
  <c r="B1185" i="1"/>
  <c r="A1185" i="1"/>
  <c r="B1184" i="1"/>
  <c r="A1184" i="1"/>
  <c r="B1183" i="1"/>
  <c r="A1183" i="1"/>
  <c r="B1182" i="1"/>
  <c r="A1182" i="1"/>
  <c r="B1181" i="1"/>
  <c r="A1181" i="1"/>
  <c r="B1180" i="1"/>
  <c r="A1180" i="1"/>
  <c r="B1179" i="1"/>
  <c r="A1179" i="1"/>
  <c r="B1178" i="1"/>
  <c r="A1178" i="1"/>
  <c r="B1177" i="1"/>
  <c r="A1177" i="1"/>
  <c r="B1176" i="1"/>
  <c r="A1176" i="1"/>
  <c r="B1175" i="1"/>
  <c r="A1175" i="1"/>
  <c r="B1174" i="1"/>
  <c r="A1174" i="1"/>
  <c r="B1173" i="1"/>
  <c r="A1173" i="1"/>
  <c r="B1172" i="1"/>
  <c r="A1172" i="1"/>
  <c r="B1171" i="1"/>
  <c r="A1171" i="1"/>
  <c r="B1170" i="1"/>
  <c r="A1170" i="1"/>
  <c r="B1169" i="1"/>
  <c r="A1169" i="1"/>
  <c r="B1168" i="1"/>
  <c r="A1168" i="1"/>
  <c r="B1167" i="1"/>
  <c r="A1167" i="1"/>
  <c r="B1166" i="1"/>
  <c r="A1166" i="1"/>
  <c r="B1165" i="1"/>
  <c r="A1165" i="1"/>
  <c r="B1164" i="1"/>
  <c r="A1164" i="1"/>
  <c r="B1163" i="1"/>
  <c r="A1163" i="1"/>
  <c r="B1162" i="1"/>
  <c r="A1162" i="1"/>
  <c r="B1161" i="1"/>
  <c r="A1161" i="1"/>
  <c r="B1160" i="1"/>
  <c r="A1160" i="1"/>
  <c r="B1159" i="1"/>
  <c r="A1159" i="1"/>
  <c r="B1158" i="1"/>
  <c r="A1158" i="1"/>
  <c r="B1157" i="1"/>
  <c r="A1157" i="1"/>
  <c r="B1156" i="1"/>
  <c r="A1156" i="1"/>
  <c r="B1155" i="1"/>
  <c r="A1155" i="1"/>
  <c r="B1154" i="1"/>
  <c r="A1154" i="1"/>
  <c r="B1153" i="1"/>
  <c r="A1153" i="1"/>
  <c r="B1152" i="1"/>
  <c r="A1152" i="1"/>
  <c r="B1151" i="1"/>
  <c r="A1151" i="1"/>
  <c r="B1150" i="1"/>
  <c r="A1150" i="1"/>
  <c r="B1149" i="1"/>
  <c r="A1149" i="1"/>
  <c r="B1148" i="1"/>
  <c r="A1148" i="1"/>
  <c r="B1147" i="1"/>
  <c r="A1147" i="1"/>
  <c r="B1146" i="1"/>
  <c r="A1146" i="1"/>
  <c r="B1145" i="1"/>
  <c r="A1145" i="1"/>
  <c r="B1144" i="1"/>
  <c r="A1144" i="1"/>
  <c r="B1143" i="1"/>
  <c r="A1143" i="1"/>
  <c r="B1142" i="1"/>
  <c r="A1142" i="1"/>
  <c r="B1141" i="1"/>
  <c r="A1141" i="1"/>
  <c r="B1140" i="1"/>
  <c r="A1140" i="1"/>
  <c r="B1139" i="1"/>
  <c r="A1139" i="1"/>
  <c r="B1138" i="1"/>
  <c r="A1138" i="1"/>
  <c r="B1137" i="1"/>
  <c r="A1137" i="1"/>
  <c r="B1136" i="1"/>
  <c r="A1136" i="1"/>
  <c r="B1135" i="1"/>
  <c r="A1135" i="1"/>
  <c r="B1134" i="1"/>
  <c r="A1134" i="1"/>
  <c r="B1133" i="1"/>
  <c r="A1133" i="1"/>
  <c r="B1132" i="1"/>
  <c r="A1132" i="1"/>
  <c r="B1131" i="1"/>
  <c r="A1131" i="1"/>
  <c r="B1130" i="1"/>
  <c r="A1130" i="1"/>
  <c r="B1129" i="1"/>
  <c r="A1129" i="1"/>
  <c r="B1128" i="1"/>
  <c r="A1128" i="1"/>
  <c r="B1127" i="1"/>
  <c r="A1127" i="1"/>
  <c r="B1126" i="1"/>
  <c r="A1126" i="1"/>
  <c r="B1125" i="1"/>
  <c r="A1125" i="1"/>
  <c r="B1124" i="1"/>
  <c r="A1124" i="1"/>
  <c r="B1123" i="1"/>
  <c r="A1123" i="1"/>
  <c r="B1122" i="1"/>
  <c r="A1122" i="1"/>
  <c r="B1121" i="1"/>
  <c r="A1121" i="1"/>
  <c r="B1120" i="1"/>
  <c r="A1120" i="1"/>
  <c r="B1119" i="1"/>
  <c r="A1119" i="1"/>
  <c r="B1118" i="1"/>
  <c r="A1118" i="1"/>
  <c r="B1117" i="1"/>
  <c r="A1117" i="1"/>
  <c r="B1116" i="1"/>
  <c r="A1116" i="1"/>
  <c r="B1115" i="1"/>
  <c r="A1115" i="1"/>
  <c r="B1114" i="1"/>
  <c r="A1114" i="1"/>
  <c r="B1113" i="1"/>
  <c r="A1113" i="1"/>
  <c r="B1112" i="1"/>
  <c r="A1112" i="1"/>
  <c r="B1111" i="1"/>
  <c r="A1111" i="1"/>
  <c r="B1110" i="1"/>
  <c r="A1110" i="1"/>
  <c r="B1109" i="1"/>
  <c r="A1109" i="1"/>
  <c r="B1108" i="1"/>
  <c r="A1108" i="1"/>
  <c r="B1107" i="1"/>
  <c r="A1107" i="1"/>
  <c r="B1106" i="1"/>
  <c r="A1106" i="1"/>
  <c r="B1105" i="1"/>
  <c r="A1105" i="1"/>
  <c r="B1104" i="1"/>
  <c r="A1104" i="1"/>
  <c r="B1103" i="1"/>
  <c r="A1103" i="1"/>
  <c r="B1102" i="1"/>
  <c r="A1102" i="1"/>
  <c r="B1101" i="1"/>
  <c r="A1101" i="1"/>
  <c r="B1100" i="1"/>
  <c r="A1100" i="1"/>
  <c r="B1099" i="1"/>
  <c r="A1099" i="1"/>
  <c r="B1098" i="1"/>
  <c r="A1098" i="1"/>
  <c r="B1097" i="1"/>
  <c r="A1097" i="1"/>
  <c r="B1096" i="1"/>
  <c r="A1096" i="1"/>
  <c r="B1095" i="1"/>
  <c r="A1095" i="1"/>
  <c r="B1094" i="1"/>
  <c r="A1094" i="1"/>
  <c r="B1093" i="1"/>
  <c r="A1093" i="1"/>
  <c r="B1092" i="1"/>
  <c r="A1092" i="1"/>
  <c r="B1091" i="1"/>
  <c r="A1091" i="1"/>
  <c r="B1090" i="1"/>
  <c r="A1090" i="1"/>
  <c r="B1089" i="1"/>
  <c r="A1089" i="1"/>
  <c r="B1088" i="1"/>
  <c r="A1088" i="1"/>
  <c r="B1087" i="1"/>
  <c r="A1087" i="1"/>
  <c r="B1086" i="1"/>
  <c r="A1086" i="1"/>
  <c r="B1085" i="1"/>
  <c r="A1085" i="1"/>
  <c r="B1084" i="1"/>
  <c r="A1084" i="1"/>
  <c r="B1083" i="1"/>
  <c r="A1083" i="1"/>
  <c r="B1082" i="1"/>
  <c r="A1082" i="1"/>
  <c r="B1081" i="1"/>
  <c r="A1081" i="1"/>
  <c r="B1080" i="1"/>
  <c r="A1080" i="1"/>
  <c r="B1079" i="1"/>
  <c r="A1079" i="1"/>
  <c r="B1078" i="1"/>
  <c r="A1078" i="1"/>
  <c r="B1077" i="1"/>
  <c r="A1077" i="1"/>
  <c r="B1076" i="1"/>
  <c r="A1076" i="1"/>
  <c r="B1075" i="1"/>
  <c r="A1075" i="1"/>
  <c r="B1074" i="1"/>
  <c r="A1074" i="1"/>
  <c r="B1073" i="1"/>
  <c r="A1073" i="1"/>
  <c r="B1072" i="1"/>
  <c r="A1072" i="1"/>
  <c r="B1071" i="1"/>
  <c r="A1071" i="1"/>
  <c r="B1070" i="1"/>
  <c r="A1070" i="1"/>
  <c r="B1069" i="1"/>
  <c r="A1069" i="1"/>
  <c r="B1068" i="1"/>
  <c r="A1068" i="1"/>
  <c r="B1067" i="1"/>
  <c r="A1067" i="1"/>
  <c r="B1066" i="1"/>
  <c r="A1066" i="1"/>
  <c r="B1065" i="1"/>
  <c r="A1065" i="1"/>
  <c r="B1064" i="1"/>
  <c r="A1064" i="1"/>
  <c r="B1063" i="1"/>
  <c r="A1063" i="1"/>
  <c r="B1062" i="1"/>
  <c r="A1062" i="1"/>
  <c r="B1061" i="1"/>
  <c r="A1061" i="1"/>
  <c r="B1060" i="1"/>
  <c r="A1060" i="1"/>
  <c r="B1059" i="1"/>
  <c r="A1059" i="1"/>
  <c r="B1058" i="1"/>
  <c r="A1058" i="1"/>
  <c r="B1057" i="1"/>
  <c r="A1057" i="1"/>
  <c r="B1056" i="1"/>
  <c r="A1056" i="1"/>
  <c r="B1055" i="1"/>
  <c r="A1055" i="1"/>
  <c r="B1054" i="1"/>
  <c r="A1054" i="1"/>
  <c r="B1053" i="1"/>
  <c r="A1053" i="1"/>
  <c r="B1052" i="1"/>
  <c r="A1052" i="1"/>
  <c r="B1051" i="1"/>
  <c r="A1051" i="1"/>
  <c r="B1050" i="1"/>
  <c r="A1050" i="1"/>
  <c r="B1049" i="1"/>
  <c r="A1049" i="1"/>
  <c r="B1048" i="1"/>
  <c r="A1048" i="1"/>
  <c r="B1047" i="1"/>
  <c r="A1047" i="1"/>
  <c r="B1046" i="1"/>
  <c r="A1046" i="1"/>
  <c r="B1045" i="1"/>
  <c r="A1045" i="1"/>
  <c r="B1044" i="1"/>
  <c r="A1044" i="1"/>
  <c r="B1043" i="1"/>
  <c r="A1043" i="1"/>
  <c r="B1042" i="1"/>
  <c r="A1042" i="1"/>
  <c r="B1041" i="1"/>
  <c r="A1041" i="1"/>
  <c r="B1040" i="1"/>
  <c r="A1040" i="1"/>
  <c r="B1039" i="1"/>
  <c r="A1039" i="1"/>
  <c r="B1038" i="1"/>
  <c r="A1038" i="1"/>
  <c r="B1037" i="1"/>
  <c r="A1037" i="1"/>
  <c r="B1036" i="1"/>
  <c r="A1036" i="1"/>
  <c r="B1035" i="1"/>
  <c r="A1035" i="1"/>
  <c r="B1034" i="1"/>
  <c r="A1034" i="1"/>
  <c r="B1033" i="1"/>
  <c r="A1033" i="1"/>
  <c r="B1032" i="1"/>
  <c r="A1032" i="1"/>
  <c r="B1031" i="1"/>
  <c r="A1031" i="1"/>
  <c r="B1030" i="1"/>
  <c r="A1030" i="1"/>
  <c r="B1029" i="1"/>
  <c r="A1029" i="1"/>
  <c r="B1028" i="1"/>
  <c r="A1028" i="1"/>
  <c r="B1027" i="1"/>
  <c r="A1027" i="1"/>
  <c r="B1026" i="1"/>
  <c r="A1026" i="1"/>
  <c r="B1025" i="1"/>
  <c r="A1025" i="1"/>
  <c r="B1024" i="1"/>
  <c r="A1024" i="1"/>
  <c r="B1023" i="1"/>
  <c r="A1023" i="1"/>
  <c r="B1022" i="1"/>
  <c r="A1022" i="1"/>
  <c r="B1021" i="1"/>
  <c r="A1021" i="1"/>
  <c r="B1020" i="1"/>
  <c r="A1020" i="1"/>
  <c r="B1019" i="1"/>
  <c r="A1019" i="1"/>
  <c r="B1018" i="1"/>
  <c r="A1018" i="1"/>
  <c r="B1017" i="1"/>
  <c r="A1017" i="1"/>
  <c r="B1016" i="1"/>
  <c r="A1016" i="1"/>
  <c r="B1015" i="1"/>
  <c r="A1015" i="1"/>
  <c r="B1014" i="1"/>
  <c r="A1014" i="1"/>
  <c r="B1013" i="1"/>
  <c r="A1013" i="1"/>
  <c r="B1012" i="1"/>
  <c r="A1012" i="1"/>
  <c r="B1011" i="1"/>
  <c r="A1011" i="1"/>
  <c r="B1010" i="1"/>
  <c r="A1010" i="1"/>
  <c r="B1009" i="1"/>
  <c r="A1009" i="1"/>
  <c r="B1008" i="1"/>
  <c r="A1008" i="1"/>
  <c r="B1007" i="1"/>
  <c r="A1007" i="1"/>
  <c r="B1006" i="1"/>
  <c r="A1006" i="1"/>
  <c r="B1005" i="1"/>
  <c r="A1005" i="1"/>
  <c r="B1004" i="1"/>
  <c r="A1004" i="1"/>
  <c r="B1003" i="1"/>
  <c r="A1003" i="1"/>
  <c r="B1002" i="1"/>
  <c r="A1002" i="1"/>
  <c r="B1001" i="1"/>
  <c r="A1001" i="1"/>
  <c r="B1000" i="1"/>
  <c r="A1000" i="1"/>
  <c r="B999" i="1"/>
  <c r="A999" i="1"/>
  <c r="B998" i="1"/>
  <c r="A998" i="1"/>
  <c r="B997" i="1"/>
  <c r="A997" i="1"/>
  <c r="B996" i="1"/>
  <c r="A996" i="1"/>
  <c r="B995" i="1"/>
  <c r="A995" i="1"/>
  <c r="B994" i="1"/>
  <c r="A994" i="1"/>
  <c r="B993" i="1"/>
  <c r="A993" i="1"/>
  <c r="B992" i="1"/>
  <c r="A992" i="1"/>
  <c r="B991" i="1"/>
  <c r="A991" i="1"/>
  <c r="B990" i="1"/>
  <c r="A990" i="1"/>
  <c r="B989" i="1"/>
  <c r="A989" i="1"/>
  <c r="B988" i="1"/>
  <c r="A988" i="1"/>
  <c r="B987" i="1"/>
  <c r="A987" i="1"/>
  <c r="B986" i="1"/>
  <c r="A986" i="1"/>
  <c r="B985" i="1"/>
  <c r="A985" i="1"/>
  <c r="B984" i="1"/>
  <c r="A984" i="1"/>
  <c r="B983" i="1"/>
  <c r="A983" i="1"/>
  <c r="B982" i="1"/>
  <c r="A982" i="1"/>
  <c r="B981" i="1"/>
  <c r="A981" i="1"/>
  <c r="B980" i="1"/>
  <c r="A980" i="1"/>
  <c r="B979" i="1"/>
  <c r="A979" i="1"/>
  <c r="B978" i="1"/>
  <c r="A978" i="1"/>
  <c r="B977" i="1"/>
  <c r="A977" i="1"/>
  <c r="B976" i="1"/>
  <c r="A976" i="1"/>
  <c r="B975" i="1"/>
  <c r="A975" i="1"/>
  <c r="B974" i="1"/>
  <c r="A974" i="1"/>
  <c r="B973" i="1"/>
  <c r="A973" i="1"/>
  <c r="B972" i="1"/>
  <c r="A972" i="1"/>
  <c r="B971" i="1"/>
  <c r="A971" i="1"/>
  <c r="B970" i="1"/>
  <c r="A970" i="1"/>
  <c r="B969" i="1"/>
  <c r="A969" i="1"/>
  <c r="B968" i="1"/>
  <c r="A968" i="1"/>
  <c r="B967" i="1"/>
  <c r="A967" i="1"/>
  <c r="B966" i="1"/>
  <c r="A966" i="1"/>
  <c r="B965" i="1"/>
  <c r="A965" i="1"/>
  <c r="B964" i="1"/>
  <c r="A964" i="1"/>
  <c r="B963" i="1"/>
  <c r="A963" i="1"/>
  <c r="B962" i="1"/>
  <c r="A962" i="1"/>
  <c r="B961" i="1"/>
  <c r="A961" i="1"/>
  <c r="B960" i="1"/>
  <c r="A960" i="1"/>
  <c r="B959" i="1"/>
  <c r="A959" i="1"/>
  <c r="B958" i="1"/>
  <c r="A958" i="1"/>
  <c r="B957" i="1"/>
  <c r="A957" i="1"/>
  <c r="B956" i="1"/>
  <c r="A956" i="1"/>
  <c r="B955" i="1"/>
  <c r="A955" i="1"/>
  <c r="B954" i="1"/>
  <c r="A954" i="1"/>
  <c r="B953" i="1"/>
  <c r="A953" i="1"/>
  <c r="B952" i="1"/>
  <c r="A952" i="1"/>
  <c r="B951" i="1"/>
  <c r="A951" i="1"/>
  <c r="B950" i="1"/>
  <c r="A950" i="1"/>
  <c r="B949" i="1"/>
  <c r="A949" i="1"/>
  <c r="B948" i="1"/>
  <c r="A948" i="1"/>
  <c r="B947" i="1"/>
  <c r="A947" i="1"/>
  <c r="B946" i="1"/>
  <c r="A946" i="1"/>
  <c r="B945" i="1"/>
  <c r="A945" i="1"/>
  <c r="B944" i="1"/>
  <c r="A944" i="1"/>
  <c r="B943" i="1"/>
  <c r="A943" i="1"/>
  <c r="B942" i="1"/>
  <c r="A942" i="1"/>
  <c r="B941" i="1"/>
  <c r="A941" i="1"/>
  <c r="B940" i="1"/>
  <c r="A940" i="1"/>
  <c r="B939" i="1"/>
  <c r="A939" i="1"/>
  <c r="B938" i="1"/>
  <c r="A938" i="1"/>
  <c r="B937" i="1"/>
  <c r="A937" i="1"/>
  <c r="B936" i="1"/>
  <c r="A936" i="1"/>
  <c r="B935" i="1"/>
  <c r="A935" i="1"/>
  <c r="B934" i="1"/>
  <c r="A934" i="1"/>
  <c r="B933" i="1"/>
  <c r="A933" i="1"/>
  <c r="B932" i="1"/>
  <c r="A932" i="1"/>
  <c r="B931" i="1"/>
  <c r="A931" i="1"/>
  <c r="B930" i="1"/>
  <c r="A930" i="1"/>
  <c r="B929" i="1"/>
  <c r="A929" i="1"/>
  <c r="B928" i="1"/>
  <c r="A928" i="1"/>
  <c r="B927" i="1"/>
  <c r="A927" i="1"/>
  <c r="B926" i="1"/>
  <c r="A926" i="1"/>
  <c r="B925" i="1"/>
  <c r="A925" i="1"/>
  <c r="B924" i="1"/>
  <c r="A924" i="1"/>
  <c r="B923" i="1"/>
  <c r="A923" i="1"/>
  <c r="B922" i="1"/>
  <c r="A922" i="1"/>
  <c r="B921" i="1"/>
  <c r="A921" i="1"/>
  <c r="B920" i="1"/>
  <c r="A920" i="1"/>
  <c r="B919" i="1"/>
  <c r="A919" i="1"/>
  <c r="B918" i="1"/>
  <c r="A918" i="1"/>
  <c r="B917" i="1"/>
  <c r="A917" i="1"/>
  <c r="B916" i="1"/>
  <c r="A916" i="1"/>
  <c r="B915" i="1"/>
  <c r="A915" i="1"/>
  <c r="B914" i="1"/>
  <c r="A914" i="1"/>
  <c r="B913" i="1"/>
  <c r="A913" i="1"/>
  <c r="B912" i="1"/>
  <c r="A912" i="1"/>
  <c r="B911" i="1"/>
  <c r="A911" i="1"/>
  <c r="B910" i="1"/>
  <c r="A910" i="1"/>
  <c r="B909" i="1"/>
  <c r="A909" i="1"/>
  <c r="B908" i="1"/>
  <c r="A908" i="1"/>
  <c r="B907" i="1"/>
  <c r="A907" i="1"/>
  <c r="B906" i="1"/>
  <c r="A906" i="1"/>
  <c r="B905" i="1"/>
  <c r="A905" i="1"/>
  <c r="B904" i="1"/>
  <c r="A904" i="1"/>
  <c r="B903" i="1"/>
  <c r="A903" i="1"/>
  <c r="B902" i="1"/>
  <c r="A902" i="1"/>
  <c r="B901" i="1"/>
  <c r="A901" i="1"/>
  <c r="B900" i="1"/>
  <c r="A900" i="1"/>
  <c r="B899" i="1"/>
  <c r="A899" i="1"/>
  <c r="B898" i="1"/>
  <c r="A898" i="1"/>
  <c r="B897" i="1"/>
  <c r="A897" i="1"/>
  <c r="B896" i="1"/>
  <c r="A896" i="1"/>
  <c r="B895" i="1"/>
  <c r="A895" i="1"/>
  <c r="B894" i="1"/>
  <c r="A894" i="1"/>
  <c r="B893" i="1"/>
  <c r="A893" i="1"/>
  <c r="B892" i="1"/>
  <c r="A892" i="1"/>
  <c r="B891" i="1"/>
  <c r="A891" i="1"/>
  <c r="B890" i="1"/>
  <c r="A890" i="1"/>
  <c r="B889" i="1"/>
  <c r="A889" i="1"/>
  <c r="B888" i="1"/>
  <c r="A888" i="1"/>
  <c r="B887" i="1"/>
  <c r="A887" i="1"/>
  <c r="B886" i="1"/>
  <c r="A886" i="1"/>
  <c r="B885" i="1"/>
  <c r="A885" i="1"/>
  <c r="B884" i="1"/>
  <c r="A884" i="1"/>
  <c r="B883" i="1"/>
  <c r="A883" i="1"/>
  <c r="B882" i="1"/>
  <c r="A882" i="1"/>
  <c r="B881" i="1"/>
  <c r="A881" i="1"/>
  <c r="B880" i="1"/>
  <c r="A880" i="1"/>
  <c r="B879" i="1"/>
  <c r="A879" i="1"/>
  <c r="B878" i="1"/>
  <c r="A878" i="1"/>
  <c r="B877" i="1"/>
  <c r="A877" i="1"/>
  <c r="B876" i="1"/>
  <c r="A876" i="1"/>
  <c r="B875" i="1"/>
  <c r="A875" i="1"/>
  <c r="B874" i="1"/>
  <c r="A874" i="1"/>
  <c r="B873" i="1"/>
  <c r="A873" i="1"/>
  <c r="B872" i="1"/>
  <c r="A872" i="1"/>
  <c r="B871" i="1"/>
  <c r="A871" i="1"/>
  <c r="B870" i="1"/>
  <c r="A870" i="1"/>
  <c r="B869" i="1"/>
  <c r="A869" i="1"/>
  <c r="B868" i="1"/>
  <c r="A868" i="1"/>
  <c r="B867" i="1"/>
  <c r="A867" i="1"/>
  <c r="B866" i="1"/>
  <c r="A866" i="1"/>
  <c r="B865" i="1"/>
  <c r="A865" i="1"/>
  <c r="B864" i="1"/>
  <c r="A864" i="1"/>
  <c r="B863" i="1"/>
  <c r="A863" i="1"/>
  <c r="B862" i="1"/>
  <c r="A862" i="1"/>
  <c r="B861" i="1"/>
  <c r="A861" i="1"/>
  <c r="B860" i="1"/>
  <c r="A860" i="1"/>
  <c r="B859" i="1"/>
  <c r="A859" i="1"/>
  <c r="B858" i="1"/>
  <c r="A858" i="1"/>
  <c r="B857" i="1"/>
  <c r="A857" i="1"/>
  <c r="B856" i="1"/>
  <c r="A856" i="1"/>
  <c r="B855" i="1"/>
  <c r="A855" i="1"/>
  <c r="B854" i="1"/>
  <c r="A854" i="1"/>
  <c r="B853" i="1"/>
  <c r="A853" i="1"/>
  <c r="B852" i="1"/>
  <c r="A852" i="1"/>
  <c r="B851" i="1"/>
  <c r="A851" i="1"/>
  <c r="B850" i="1"/>
  <c r="A850" i="1"/>
  <c r="B849" i="1"/>
  <c r="A849" i="1"/>
  <c r="B848" i="1"/>
  <c r="A848" i="1"/>
  <c r="B847" i="1"/>
  <c r="A847" i="1"/>
  <c r="B846" i="1"/>
  <c r="A846" i="1"/>
  <c r="B845" i="1"/>
  <c r="A845" i="1"/>
  <c r="B844" i="1"/>
  <c r="A844" i="1"/>
  <c r="B843" i="1"/>
  <c r="A843" i="1"/>
  <c r="B842" i="1"/>
  <c r="A842" i="1"/>
  <c r="B841" i="1"/>
  <c r="A841" i="1"/>
  <c r="B840" i="1"/>
  <c r="A840" i="1"/>
  <c r="B839" i="1"/>
  <c r="A839" i="1"/>
  <c r="B838" i="1"/>
  <c r="A838" i="1"/>
  <c r="B837" i="1"/>
  <c r="A837" i="1"/>
  <c r="B836" i="1"/>
  <c r="A836" i="1"/>
  <c r="B835" i="1"/>
  <c r="A835" i="1"/>
  <c r="B834" i="1"/>
  <c r="A834" i="1"/>
  <c r="B833" i="1"/>
  <c r="A833" i="1"/>
  <c r="B832" i="1"/>
  <c r="A832" i="1"/>
  <c r="B831" i="1"/>
  <c r="A831" i="1"/>
  <c r="B830" i="1"/>
  <c r="A830" i="1"/>
  <c r="B829" i="1"/>
  <c r="A829" i="1"/>
  <c r="B828" i="1"/>
  <c r="A828" i="1"/>
  <c r="B827" i="1"/>
  <c r="A827" i="1"/>
  <c r="B826" i="1"/>
  <c r="A826" i="1"/>
  <c r="B825" i="1"/>
  <c r="A825" i="1"/>
  <c r="B824" i="1"/>
  <c r="A824" i="1"/>
  <c r="B823" i="1"/>
  <c r="A823" i="1"/>
  <c r="B822" i="1"/>
  <c r="A822" i="1"/>
  <c r="B821" i="1"/>
  <c r="A821" i="1"/>
  <c r="B820" i="1"/>
  <c r="A820" i="1"/>
  <c r="B819" i="1"/>
  <c r="A819" i="1"/>
  <c r="B818" i="1"/>
  <c r="A818" i="1"/>
  <c r="B817" i="1"/>
  <c r="A817" i="1"/>
  <c r="B816" i="1"/>
  <c r="A816" i="1"/>
  <c r="B815" i="1"/>
  <c r="A815" i="1"/>
  <c r="B814" i="1"/>
  <c r="A814" i="1"/>
  <c r="B813" i="1"/>
  <c r="A813" i="1"/>
  <c r="B812" i="1"/>
  <c r="A812" i="1"/>
  <c r="B811" i="1"/>
  <c r="A811" i="1"/>
  <c r="B810" i="1"/>
  <c r="A810" i="1"/>
  <c r="B809" i="1"/>
  <c r="A809" i="1"/>
  <c r="B808" i="1"/>
  <c r="A808" i="1"/>
  <c r="B807" i="1"/>
  <c r="A807" i="1"/>
  <c r="B806" i="1"/>
  <c r="A806" i="1"/>
  <c r="B805" i="1"/>
  <c r="A805" i="1"/>
  <c r="B804" i="1"/>
  <c r="A804" i="1"/>
  <c r="B803" i="1"/>
  <c r="A803" i="1"/>
  <c r="B802" i="1"/>
  <c r="A802" i="1"/>
  <c r="B801" i="1"/>
  <c r="A801" i="1"/>
  <c r="B800" i="1"/>
  <c r="A800" i="1"/>
  <c r="B799" i="1"/>
  <c r="A799" i="1"/>
  <c r="B798" i="1"/>
  <c r="A798" i="1"/>
  <c r="B797" i="1"/>
  <c r="A797" i="1"/>
  <c r="B796" i="1"/>
  <c r="A796" i="1"/>
  <c r="B795" i="1"/>
  <c r="A795" i="1"/>
  <c r="B794" i="1"/>
  <c r="A794" i="1"/>
  <c r="B793" i="1"/>
  <c r="A793" i="1"/>
  <c r="B792" i="1"/>
  <c r="A792" i="1"/>
  <c r="B791" i="1"/>
  <c r="A791" i="1"/>
  <c r="B790" i="1"/>
  <c r="A790" i="1"/>
  <c r="B789" i="1"/>
  <c r="A789" i="1"/>
  <c r="B788" i="1"/>
  <c r="A788" i="1"/>
  <c r="B787" i="1"/>
  <c r="A787" i="1"/>
  <c r="B786" i="1"/>
  <c r="A786" i="1"/>
  <c r="B785" i="1"/>
  <c r="A785" i="1"/>
  <c r="B784" i="1"/>
  <c r="A784" i="1"/>
  <c r="B783" i="1"/>
  <c r="A783" i="1"/>
  <c r="B782" i="1"/>
  <c r="A782" i="1"/>
  <c r="B781" i="1"/>
  <c r="A781" i="1"/>
  <c r="B780" i="1"/>
  <c r="A780" i="1"/>
  <c r="B779" i="1"/>
  <c r="A779" i="1"/>
  <c r="B778" i="1"/>
  <c r="A778" i="1"/>
  <c r="B777" i="1"/>
  <c r="A777" i="1"/>
  <c r="B776" i="1"/>
  <c r="A776" i="1"/>
  <c r="B775" i="1"/>
  <c r="A775" i="1"/>
  <c r="B774" i="1"/>
  <c r="A774" i="1"/>
  <c r="B773" i="1"/>
  <c r="A773" i="1"/>
  <c r="B772" i="1"/>
  <c r="A772" i="1"/>
  <c r="B771" i="1"/>
  <c r="A771" i="1"/>
  <c r="B770" i="1"/>
  <c r="A770" i="1"/>
  <c r="B769" i="1"/>
  <c r="A769" i="1"/>
  <c r="B768" i="1"/>
  <c r="A768" i="1"/>
  <c r="B767" i="1"/>
  <c r="A767" i="1"/>
  <c r="B766" i="1"/>
  <c r="A766" i="1"/>
  <c r="B765" i="1"/>
  <c r="A765" i="1"/>
  <c r="B764" i="1"/>
  <c r="A764" i="1"/>
  <c r="B763" i="1"/>
  <c r="A763" i="1"/>
  <c r="B762" i="1"/>
  <c r="A762" i="1"/>
  <c r="B761" i="1"/>
  <c r="A761" i="1"/>
  <c r="B760" i="1"/>
  <c r="A760" i="1"/>
  <c r="B759" i="1"/>
  <c r="A759" i="1"/>
  <c r="B758" i="1"/>
  <c r="A758" i="1"/>
  <c r="B757" i="1"/>
  <c r="A757" i="1"/>
  <c r="B756" i="1"/>
  <c r="A756" i="1"/>
  <c r="B755" i="1"/>
  <c r="A755" i="1"/>
  <c r="B754" i="1"/>
  <c r="A754" i="1"/>
  <c r="B753" i="1"/>
  <c r="A753" i="1"/>
  <c r="B752" i="1"/>
  <c r="A752" i="1"/>
  <c r="B751" i="1"/>
  <c r="A751" i="1"/>
  <c r="B750" i="1"/>
  <c r="A750" i="1"/>
  <c r="B749" i="1"/>
  <c r="A749" i="1"/>
  <c r="B748" i="1"/>
  <c r="A748" i="1"/>
  <c r="B747" i="1"/>
  <c r="A747" i="1"/>
  <c r="B746" i="1"/>
  <c r="A746" i="1"/>
  <c r="B745" i="1"/>
  <c r="A745" i="1"/>
  <c r="B744" i="1"/>
  <c r="A744" i="1"/>
  <c r="B743" i="1"/>
  <c r="A743" i="1"/>
  <c r="B742" i="1"/>
  <c r="A742" i="1"/>
  <c r="B741" i="1"/>
  <c r="A741" i="1"/>
  <c r="B740" i="1"/>
  <c r="A740" i="1"/>
  <c r="B739" i="1"/>
  <c r="A739" i="1"/>
  <c r="B738" i="1"/>
  <c r="A738" i="1"/>
  <c r="B737" i="1"/>
  <c r="A737" i="1"/>
  <c r="B736" i="1"/>
  <c r="A736" i="1"/>
  <c r="B735" i="1"/>
  <c r="A735" i="1"/>
  <c r="B734" i="1"/>
  <c r="A734" i="1"/>
  <c r="B733" i="1"/>
  <c r="A733" i="1"/>
  <c r="B732" i="1"/>
  <c r="A732" i="1"/>
  <c r="B731" i="1"/>
  <c r="A731" i="1"/>
  <c r="B730" i="1"/>
  <c r="A730" i="1"/>
  <c r="B729" i="1"/>
  <c r="A729" i="1"/>
  <c r="B728" i="1"/>
  <c r="A728" i="1"/>
  <c r="B727" i="1"/>
  <c r="A727" i="1"/>
  <c r="B726" i="1"/>
  <c r="A726" i="1"/>
  <c r="B725" i="1"/>
  <c r="A725" i="1"/>
  <c r="B724" i="1"/>
  <c r="A724" i="1"/>
  <c r="B723" i="1"/>
  <c r="A723" i="1"/>
  <c r="B722" i="1"/>
  <c r="A722" i="1"/>
  <c r="B721" i="1"/>
  <c r="A721" i="1"/>
  <c r="B720" i="1"/>
  <c r="A720" i="1"/>
  <c r="B719" i="1"/>
  <c r="A719" i="1"/>
  <c r="B718" i="1"/>
  <c r="A718" i="1"/>
  <c r="B717" i="1"/>
  <c r="A717" i="1"/>
  <c r="B716" i="1"/>
  <c r="A716" i="1"/>
  <c r="B715" i="1"/>
  <c r="A715" i="1"/>
  <c r="B714" i="1"/>
  <c r="A714" i="1"/>
  <c r="B713" i="1"/>
  <c r="A713" i="1"/>
  <c r="B712" i="1"/>
  <c r="A712" i="1"/>
  <c r="B711" i="1"/>
  <c r="A711" i="1"/>
  <c r="B710" i="1"/>
  <c r="A710" i="1"/>
  <c r="B709" i="1"/>
  <c r="A709" i="1"/>
  <c r="B708" i="1"/>
  <c r="A708" i="1"/>
  <c r="B707" i="1"/>
  <c r="A707" i="1"/>
  <c r="B706" i="1"/>
  <c r="A706" i="1"/>
  <c r="B705" i="1"/>
  <c r="A705" i="1"/>
  <c r="B704" i="1"/>
  <c r="A704" i="1"/>
  <c r="B703" i="1"/>
  <c r="A703" i="1"/>
  <c r="B702" i="1"/>
  <c r="A702" i="1"/>
  <c r="B701" i="1"/>
  <c r="A701" i="1"/>
  <c r="B700" i="1"/>
  <c r="A700" i="1"/>
  <c r="B699" i="1"/>
  <c r="A699" i="1"/>
  <c r="B698" i="1"/>
  <c r="A698" i="1"/>
  <c r="B697" i="1"/>
  <c r="A697" i="1"/>
  <c r="B696" i="1"/>
  <c r="A696" i="1"/>
  <c r="B695" i="1"/>
  <c r="A695" i="1"/>
  <c r="B694" i="1"/>
  <c r="A694" i="1"/>
  <c r="B693" i="1"/>
  <c r="A693" i="1"/>
  <c r="B692" i="1"/>
  <c r="A692" i="1"/>
  <c r="B691" i="1"/>
  <c r="A691" i="1"/>
  <c r="B690" i="1"/>
  <c r="A690" i="1"/>
  <c r="B689" i="1"/>
  <c r="A689" i="1"/>
  <c r="B688" i="1"/>
  <c r="A688" i="1"/>
  <c r="B687" i="1"/>
  <c r="A687" i="1"/>
  <c r="B686" i="1"/>
  <c r="A686" i="1"/>
  <c r="B685" i="1"/>
  <c r="A685" i="1"/>
  <c r="B684" i="1"/>
  <c r="A684" i="1"/>
  <c r="B683" i="1"/>
  <c r="A683" i="1"/>
  <c r="B682" i="1"/>
  <c r="A682" i="1"/>
  <c r="B681" i="1"/>
  <c r="A681" i="1"/>
  <c r="B680" i="1"/>
  <c r="A680" i="1"/>
  <c r="B679" i="1"/>
  <c r="A679" i="1"/>
  <c r="B678" i="1"/>
  <c r="A678" i="1"/>
  <c r="B677" i="1"/>
  <c r="A677" i="1"/>
  <c r="B676" i="1"/>
  <c r="A676" i="1"/>
  <c r="B675" i="1"/>
  <c r="A675" i="1"/>
  <c r="B674" i="1"/>
  <c r="A674" i="1"/>
  <c r="B673" i="1"/>
  <c r="A673" i="1"/>
  <c r="B672" i="1"/>
  <c r="A672" i="1"/>
  <c r="B671" i="1"/>
  <c r="A671" i="1"/>
  <c r="B670" i="1"/>
  <c r="A670" i="1"/>
  <c r="B669" i="1"/>
  <c r="A669" i="1"/>
  <c r="B668" i="1"/>
  <c r="A668" i="1"/>
  <c r="B667" i="1"/>
  <c r="A667" i="1"/>
  <c r="B666" i="1"/>
  <c r="A666" i="1"/>
  <c r="B665" i="1"/>
  <c r="A665" i="1"/>
  <c r="B664" i="1"/>
  <c r="A664" i="1"/>
  <c r="B663" i="1"/>
  <c r="A663" i="1"/>
  <c r="B662" i="1"/>
  <c r="A662" i="1"/>
  <c r="B661" i="1"/>
  <c r="A661" i="1"/>
  <c r="B660" i="1"/>
  <c r="A660" i="1"/>
  <c r="B659" i="1"/>
  <c r="A659" i="1"/>
  <c r="B658" i="1"/>
  <c r="A658" i="1"/>
  <c r="B657" i="1"/>
  <c r="A657" i="1"/>
  <c r="B656" i="1"/>
  <c r="A656" i="1"/>
  <c r="B655" i="1"/>
  <c r="A655" i="1"/>
  <c r="B654" i="1"/>
  <c r="A654" i="1"/>
  <c r="B653" i="1"/>
  <c r="A653" i="1"/>
  <c r="B652" i="1"/>
  <c r="A652" i="1"/>
  <c r="B651" i="1"/>
  <c r="A651" i="1"/>
  <c r="B650" i="1"/>
  <c r="A650" i="1"/>
  <c r="B649" i="1"/>
  <c r="A649" i="1"/>
  <c r="B648" i="1"/>
  <c r="A648" i="1"/>
  <c r="B647" i="1"/>
  <c r="A647" i="1"/>
  <c r="B646" i="1"/>
  <c r="A646" i="1"/>
  <c r="B645" i="1"/>
  <c r="A645" i="1"/>
  <c r="B644" i="1"/>
  <c r="A644" i="1"/>
  <c r="B643" i="1"/>
  <c r="A643" i="1"/>
  <c r="B642" i="1"/>
  <c r="A642" i="1"/>
  <c r="B641" i="1"/>
  <c r="A641" i="1"/>
  <c r="B640" i="1"/>
  <c r="A640" i="1"/>
  <c r="B639" i="1"/>
  <c r="A639" i="1"/>
  <c r="B638" i="1"/>
  <c r="A638" i="1"/>
  <c r="B637" i="1"/>
  <c r="A637" i="1"/>
  <c r="B636" i="1"/>
  <c r="A636" i="1"/>
  <c r="B635" i="1"/>
  <c r="A635" i="1"/>
  <c r="B634" i="1"/>
  <c r="A634" i="1"/>
  <c r="B633" i="1"/>
  <c r="A633" i="1"/>
  <c r="B632" i="1"/>
  <c r="A632" i="1"/>
  <c r="B631" i="1"/>
  <c r="A631" i="1"/>
  <c r="B630" i="1"/>
  <c r="A630" i="1"/>
  <c r="B629" i="1"/>
  <c r="A629" i="1"/>
  <c r="B628" i="1"/>
  <c r="A628" i="1"/>
  <c r="B627" i="1"/>
  <c r="A627" i="1"/>
  <c r="B626" i="1"/>
  <c r="A626" i="1"/>
  <c r="B625" i="1"/>
  <c r="A625" i="1"/>
  <c r="B624" i="1"/>
  <c r="A624" i="1"/>
  <c r="B623" i="1"/>
  <c r="A623" i="1"/>
  <c r="B622" i="1"/>
  <c r="A622" i="1"/>
  <c r="B621" i="1"/>
  <c r="A621" i="1"/>
  <c r="B620" i="1"/>
  <c r="A620" i="1"/>
  <c r="B619" i="1"/>
  <c r="A619" i="1"/>
  <c r="B618" i="1"/>
  <c r="A618" i="1"/>
  <c r="B617" i="1"/>
  <c r="A617" i="1"/>
  <c r="B616" i="1"/>
  <c r="A616" i="1"/>
  <c r="B615" i="1"/>
  <c r="A615" i="1"/>
  <c r="B614" i="1"/>
  <c r="A614" i="1"/>
  <c r="B613" i="1"/>
  <c r="A613" i="1"/>
  <c r="B612" i="1"/>
  <c r="A612" i="1"/>
  <c r="B611" i="1"/>
  <c r="A611" i="1"/>
  <c r="B610" i="1"/>
  <c r="A610" i="1"/>
  <c r="B609" i="1"/>
  <c r="A609" i="1"/>
  <c r="B608" i="1"/>
  <c r="A608" i="1"/>
  <c r="B607" i="1"/>
  <c r="A607" i="1"/>
  <c r="B606" i="1"/>
  <c r="A606" i="1"/>
  <c r="B605" i="1"/>
  <c r="A605" i="1"/>
  <c r="B604" i="1"/>
  <c r="A604" i="1"/>
  <c r="B603" i="1"/>
  <c r="A603" i="1"/>
  <c r="B602" i="1"/>
  <c r="A602" i="1"/>
  <c r="B601" i="1"/>
  <c r="A601" i="1"/>
  <c r="B600" i="1"/>
  <c r="A600" i="1"/>
  <c r="B599" i="1"/>
  <c r="A599" i="1"/>
  <c r="B598" i="1"/>
  <c r="A598" i="1"/>
  <c r="B597" i="1"/>
  <c r="A597" i="1"/>
  <c r="B596" i="1"/>
  <c r="A596" i="1"/>
  <c r="B595" i="1"/>
  <c r="A595" i="1"/>
  <c r="B594" i="1"/>
  <c r="A594" i="1"/>
  <c r="B593" i="1"/>
  <c r="A593" i="1"/>
  <c r="B592" i="1"/>
  <c r="A592" i="1"/>
  <c r="B591" i="1"/>
  <c r="A591" i="1"/>
  <c r="B590" i="1"/>
  <c r="A590" i="1"/>
  <c r="B589" i="1"/>
  <c r="A589" i="1"/>
  <c r="B588" i="1"/>
  <c r="A588" i="1"/>
  <c r="B587" i="1"/>
  <c r="A587" i="1"/>
  <c r="B586" i="1"/>
  <c r="A586" i="1"/>
  <c r="B585" i="1"/>
  <c r="A585" i="1"/>
  <c r="B584" i="1"/>
  <c r="A584" i="1"/>
  <c r="B583" i="1"/>
  <c r="A583" i="1"/>
  <c r="B582" i="1"/>
  <c r="A582" i="1"/>
  <c r="B581" i="1"/>
  <c r="A581" i="1"/>
  <c r="B580" i="1"/>
  <c r="A580" i="1"/>
  <c r="B579" i="1"/>
  <c r="A579" i="1"/>
  <c r="B578" i="1"/>
  <c r="A578" i="1"/>
  <c r="B577" i="1"/>
  <c r="A577" i="1"/>
  <c r="B576" i="1"/>
  <c r="A576" i="1"/>
  <c r="B575" i="1"/>
  <c r="A575" i="1"/>
  <c r="B574" i="1"/>
  <c r="A574" i="1"/>
  <c r="B573" i="1"/>
  <c r="A573" i="1"/>
  <c r="B572" i="1"/>
  <c r="A572" i="1"/>
  <c r="B571" i="1"/>
  <c r="A571" i="1"/>
  <c r="B570" i="1"/>
  <c r="A570" i="1"/>
  <c r="B569" i="1"/>
  <c r="A569" i="1"/>
  <c r="B568" i="1"/>
  <c r="A568" i="1"/>
  <c r="B567" i="1"/>
  <c r="A567" i="1"/>
  <c r="B566" i="1"/>
  <c r="A566" i="1"/>
  <c r="B565" i="1"/>
  <c r="A565" i="1"/>
  <c r="B564" i="1"/>
  <c r="A564" i="1"/>
  <c r="B563" i="1"/>
  <c r="A563" i="1"/>
  <c r="B562" i="1"/>
  <c r="A562" i="1"/>
  <c r="B561" i="1"/>
  <c r="A561" i="1"/>
  <c r="B560" i="1"/>
  <c r="A560" i="1"/>
  <c r="B559" i="1"/>
  <c r="A559" i="1"/>
  <c r="B558" i="1"/>
  <c r="A558" i="1"/>
  <c r="B557" i="1"/>
  <c r="A557" i="1"/>
  <c r="B556" i="1"/>
  <c r="A556" i="1"/>
  <c r="B555" i="1"/>
  <c r="A555" i="1"/>
  <c r="B554" i="1"/>
  <c r="A554" i="1"/>
  <c r="B553" i="1"/>
  <c r="A553" i="1"/>
  <c r="B552" i="1"/>
  <c r="A552" i="1"/>
  <c r="B551" i="1"/>
  <c r="A551" i="1"/>
  <c r="B550" i="1"/>
  <c r="A550" i="1"/>
  <c r="B549" i="1"/>
  <c r="A549" i="1"/>
  <c r="B548" i="1"/>
  <c r="A548" i="1"/>
  <c r="B547" i="1"/>
  <c r="A547" i="1"/>
  <c r="B546" i="1"/>
  <c r="A546" i="1"/>
  <c r="B545" i="1"/>
  <c r="A545" i="1"/>
  <c r="B544" i="1"/>
  <c r="A544" i="1"/>
  <c r="B543" i="1"/>
  <c r="A543" i="1"/>
  <c r="B542" i="1"/>
  <c r="A542" i="1"/>
  <c r="B541" i="1"/>
  <c r="A541" i="1"/>
  <c r="B540" i="1"/>
  <c r="A540" i="1"/>
  <c r="B539" i="1"/>
  <c r="A539" i="1"/>
  <c r="B538" i="1"/>
  <c r="A538" i="1"/>
  <c r="B537" i="1"/>
  <c r="A537" i="1"/>
  <c r="B536" i="1"/>
  <c r="A536" i="1"/>
  <c r="B535" i="1"/>
  <c r="A535" i="1"/>
  <c r="B534" i="1"/>
  <c r="A534" i="1"/>
  <c r="B533" i="1"/>
  <c r="A533" i="1"/>
  <c r="B532" i="1"/>
  <c r="A532" i="1"/>
  <c r="B531" i="1"/>
  <c r="A531" i="1"/>
  <c r="B530" i="1"/>
  <c r="A530" i="1"/>
  <c r="B529" i="1"/>
  <c r="A529" i="1"/>
  <c r="B528" i="1"/>
  <c r="A528" i="1"/>
  <c r="B527" i="1"/>
  <c r="A527" i="1"/>
  <c r="B526" i="1"/>
  <c r="A526" i="1"/>
  <c r="B525" i="1"/>
  <c r="A525" i="1"/>
  <c r="B524" i="1"/>
  <c r="A524" i="1"/>
  <c r="B523" i="1"/>
  <c r="A523" i="1"/>
  <c r="B522" i="1"/>
  <c r="A522" i="1"/>
  <c r="B521" i="1"/>
  <c r="A521" i="1"/>
  <c r="B520" i="1"/>
  <c r="A520" i="1"/>
  <c r="B519" i="1"/>
  <c r="A519" i="1"/>
  <c r="B518" i="1"/>
  <c r="A518" i="1"/>
  <c r="B517" i="1"/>
  <c r="A517" i="1"/>
  <c r="B516" i="1"/>
  <c r="A516" i="1"/>
  <c r="B515" i="1"/>
  <c r="A515" i="1"/>
  <c r="B514" i="1"/>
  <c r="A514" i="1"/>
  <c r="B513" i="1"/>
  <c r="A513" i="1"/>
  <c r="B512" i="1"/>
  <c r="A512" i="1"/>
  <c r="B511" i="1"/>
  <c r="A511" i="1"/>
  <c r="B510" i="1"/>
  <c r="A510" i="1"/>
  <c r="B509" i="1"/>
  <c r="A509" i="1"/>
  <c r="B508" i="1"/>
  <c r="A508" i="1"/>
  <c r="B507" i="1"/>
  <c r="A507" i="1"/>
  <c r="B506" i="1"/>
  <c r="A506" i="1"/>
  <c r="B505" i="1"/>
  <c r="A505" i="1"/>
  <c r="B504" i="1"/>
  <c r="A504" i="1"/>
  <c r="B503" i="1"/>
  <c r="A503" i="1"/>
  <c r="B502" i="1"/>
  <c r="A502" i="1"/>
  <c r="B501" i="1"/>
  <c r="A501" i="1"/>
  <c r="B500" i="1"/>
  <c r="A500" i="1"/>
  <c r="B499" i="1"/>
  <c r="A499" i="1"/>
  <c r="B498" i="1"/>
  <c r="A498" i="1"/>
  <c r="B497" i="1"/>
  <c r="A497" i="1"/>
  <c r="B496" i="1"/>
  <c r="A496" i="1"/>
  <c r="B495" i="1"/>
  <c r="A495" i="1"/>
  <c r="B494" i="1"/>
  <c r="A494" i="1"/>
  <c r="B493" i="1"/>
  <c r="A493" i="1"/>
  <c r="B492" i="1"/>
  <c r="A492" i="1"/>
  <c r="B491" i="1"/>
  <c r="A491" i="1"/>
  <c r="B490" i="1"/>
  <c r="A490" i="1"/>
  <c r="B489" i="1"/>
  <c r="A489" i="1"/>
  <c r="B488" i="1"/>
  <c r="A488" i="1"/>
  <c r="B487" i="1"/>
  <c r="A487" i="1"/>
  <c r="B486" i="1"/>
  <c r="A486" i="1"/>
  <c r="B485" i="1"/>
  <c r="A485" i="1"/>
  <c r="B484" i="1"/>
  <c r="A484" i="1"/>
  <c r="B483" i="1"/>
  <c r="A483" i="1"/>
  <c r="B482" i="1"/>
  <c r="A482" i="1"/>
  <c r="B481" i="1"/>
  <c r="A481" i="1"/>
  <c r="B480" i="1"/>
  <c r="A480" i="1"/>
  <c r="B479" i="1"/>
  <c r="A479" i="1"/>
  <c r="B478" i="1"/>
  <c r="A478" i="1"/>
  <c r="B477" i="1"/>
  <c r="A477" i="1"/>
  <c r="B476" i="1"/>
  <c r="A476" i="1"/>
  <c r="B475" i="1"/>
  <c r="A475" i="1"/>
  <c r="B474" i="1"/>
  <c r="A474" i="1"/>
  <c r="B473" i="1"/>
  <c r="A473" i="1"/>
  <c r="B472" i="1"/>
  <c r="A472" i="1"/>
  <c r="B471" i="1"/>
  <c r="A471" i="1"/>
  <c r="B470" i="1"/>
  <c r="A470" i="1"/>
  <c r="B469" i="1"/>
  <c r="A469" i="1"/>
  <c r="B468" i="1"/>
  <c r="A468" i="1"/>
  <c r="B467" i="1"/>
  <c r="A467" i="1"/>
  <c r="B466" i="1"/>
  <c r="A466" i="1"/>
  <c r="B465" i="1"/>
  <c r="A465" i="1"/>
  <c r="B464" i="1"/>
  <c r="A464" i="1"/>
  <c r="B463" i="1"/>
  <c r="A463" i="1"/>
  <c r="B462" i="1"/>
  <c r="A462" i="1"/>
  <c r="B461" i="1"/>
  <c r="A461" i="1"/>
  <c r="B460" i="1"/>
  <c r="A460" i="1"/>
  <c r="B459" i="1"/>
  <c r="A459" i="1"/>
  <c r="B458" i="1"/>
  <c r="A458" i="1"/>
  <c r="B457" i="1"/>
  <c r="A457" i="1"/>
  <c r="B456" i="1"/>
  <c r="A456" i="1"/>
  <c r="B455" i="1"/>
  <c r="A455" i="1"/>
  <c r="B454" i="1"/>
  <c r="A454" i="1"/>
  <c r="B453" i="1"/>
  <c r="A453" i="1"/>
  <c r="B452" i="1"/>
  <c r="A452" i="1"/>
  <c r="B451" i="1"/>
  <c r="A451" i="1"/>
  <c r="B450" i="1"/>
  <c r="A450" i="1"/>
  <c r="B449" i="1"/>
  <c r="A449" i="1"/>
  <c r="B448" i="1"/>
  <c r="A448" i="1"/>
  <c r="B447" i="1"/>
  <c r="A447" i="1"/>
  <c r="B446" i="1"/>
  <c r="A446" i="1"/>
  <c r="B445" i="1"/>
  <c r="A445" i="1"/>
  <c r="B444" i="1"/>
  <c r="A444" i="1"/>
  <c r="B443" i="1"/>
  <c r="A443" i="1"/>
  <c r="B442" i="1"/>
  <c r="A442" i="1"/>
  <c r="B441" i="1"/>
  <c r="A441" i="1"/>
  <c r="B440" i="1"/>
  <c r="A440" i="1"/>
  <c r="B439" i="1"/>
  <c r="A439" i="1"/>
  <c r="B438" i="1"/>
  <c r="A438" i="1"/>
  <c r="B437" i="1"/>
  <c r="A437" i="1"/>
  <c r="B436" i="1"/>
  <c r="A436" i="1"/>
  <c r="B435" i="1"/>
  <c r="A435" i="1"/>
  <c r="B434" i="1"/>
  <c r="A434" i="1"/>
  <c r="B433" i="1"/>
  <c r="A433" i="1"/>
  <c r="B432" i="1"/>
  <c r="A432" i="1"/>
  <c r="B431" i="1"/>
  <c r="A431" i="1"/>
  <c r="B430" i="1"/>
  <c r="A430" i="1"/>
  <c r="B429" i="1"/>
  <c r="A429" i="1"/>
  <c r="B428" i="1"/>
  <c r="A428" i="1"/>
  <c r="B427" i="1"/>
  <c r="A427" i="1"/>
  <c r="B426" i="1"/>
  <c r="A426" i="1"/>
  <c r="B425" i="1"/>
  <c r="A425" i="1"/>
  <c r="B424" i="1"/>
  <c r="A424" i="1"/>
  <c r="B423" i="1"/>
  <c r="A423" i="1"/>
  <c r="B422" i="1"/>
  <c r="A422" i="1"/>
  <c r="B421" i="1"/>
  <c r="A421" i="1"/>
  <c r="B420" i="1"/>
  <c r="A420" i="1"/>
  <c r="B419" i="1"/>
  <c r="A419" i="1"/>
  <c r="B418" i="1"/>
  <c r="A418" i="1"/>
  <c r="B417" i="1"/>
  <c r="A417" i="1"/>
  <c r="B416" i="1"/>
  <c r="A416" i="1"/>
  <c r="B415" i="1"/>
  <c r="A415" i="1"/>
  <c r="B414" i="1"/>
  <c r="A414" i="1"/>
  <c r="B413" i="1"/>
  <c r="A413" i="1"/>
  <c r="B412" i="1"/>
  <c r="A412" i="1"/>
  <c r="B411" i="1"/>
  <c r="A411" i="1"/>
  <c r="B410" i="1"/>
  <c r="A410" i="1"/>
  <c r="B409" i="1"/>
  <c r="A409" i="1"/>
  <c r="B408" i="1"/>
  <c r="A408" i="1"/>
  <c r="B407" i="1"/>
  <c r="A407" i="1"/>
  <c r="B406" i="1"/>
  <c r="A406" i="1"/>
  <c r="B405" i="1"/>
  <c r="A405" i="1"/>
  <c r="B404" i="1"/>
  <c r="A404" i="1"/>
  <c r="B403" i="1"/>
  <c r="A403" i="1"/>
  <c r="B402" i="1"/>
  <c r="A402" i="1"/>
  <c r="B401" i="1"/>
  <c r="A401" i="1"/>
  <c r="B400" i="1"/>
  <c r="A400" i="1"/>
  <c r="B399" i="1"/>
  <c r="A399" i="1"/>
  <c r="B398" i="1"/>
  <c r="A398" i="1"/>
  <c r="B397" i="1"/>
  <c r="A397" i="1"/>
  <c r="B396" i="1"/>
  <c r="A396" i="1"/>
  <c r="B395" i="1"/>
  <c r="A395" i="1"/>
  <c r="B394" i="1"/>
  <c r="A394" i="1"/>
  <c r="B393" i="1"/>
  <c r="A393" i="1"/>
  <c r="B392" i="1"/>
  <c r="A392" i="1"/>
  <c r="B391" i="1"/>
  <c r="A391" i="1"/>
  <c r="B390" i="1"/>
  <c r="A390" i="1"/>
  <c r="B389" i="1"/>
  <c r="A389" i="1"/>
  <c r="B388" i="1"/>
  <c r="A388" i="1"/>
  <c r="B387" i="1"/>
  <c r="A387" i="1"/>
  <c r="B386" i="1"/>
  <c r="A386" i="1"/>
  <c r="B385" i="1"/>
  <c r="A385" i="1"/>
  <c r="B384" i="1"/>
  <c r="A384" i="1"/>
  <c r="B383" i="1"/>
  <c r="A383" i="1"/>
  <c r="B382" i="1"/>
  <c r="A382" i="1"/>
  <c r="B381" i="1"/>
  <c r="A381" i="1"/>
  <c r="B380" i="1"/>
  <c r="A380" i="1"/>
  <c r="B379" i="1"/>
  <c r="A379" i="1"/>
  <c r="B378" i="1"/>
  <c r="A378" i="1"/>
  <c r="B377" i="1"/>
  <c r="A377" i="1"/>
  <c r="B376" i="1"/>
  <c r="A376" i="1"/>
  <c r="B375" i="1"/>
  <c r="A375" i="1"/>
  <c r="B374" i="1"/>
  <c r="A374" i="1"/>
  <c r="B373" i="1"/>
  <c r="A373" i="1"/>
  <c r="B372" i="1"/>
  <c r="A372" i="1"/>
  <c r="B371" i="1"/>
  <c r="A371" i="1"/>
  <c r="B370" i="1"/>
  <c r="A370" i="1"/>
  <c r="B369" i="1"/>
  <c r="A369" i="1"/>
  <c r="B368" i="1"/>
  <c r="A368" i="1"/>
  <c r="B367" i="1"/>
  <c r="A367" i="1"/>
  <c r="B366" i="1"/>
  <c r="A366" i="1"/>
  <c r="B365" i="1"/>
  <c r="A365" i="1"/>
  <c r="B364" i="1"/>
  <c r="A364" i="1"/>
  <c r="B363" i="1"/>
  <c r="A363" i="1"/>
  <c r="B362" i="1"/>
  <c r="A362" i="1"/>
  <c r="B361" i="1"/>
  <c r="A361" i="1"/>
  <c r="B360" i="1"/>
  <c r="A360" i="1"/>
  <c r="B359" i="1"/>
  <c r="A359" i="1"/>
  <c r="B358" i="1"/>
  <c r="A358" i="1"/>
  <c r="B357" i="1"/>
  <c r="A357" i="1"/>
  <c r="B356" i="1"/>
  <c r="A356" i="1"/>
  <c r="B355" i="1"/>
  <c r="A355" i="1"/>
  <c r="B354" i="1"/>
  <c r="A354" i="1"/>
  <c r="B353" i="1"/>
  <c r="A353" i="1"/>
  <c r="B352" i="1"/>
  <c r="A352" i="1"/>
  <c r="B351" i="1"/>
  <c r="A351" i="1"/>
  <c r="B350" i="1"/>
  <c r="A350" i="1"/>
  <c r="B349" i="1"/>
  <c r="A349" i="1"/>
  <c r="B348" i="1"/>
  <c r="A348" i="1"/>
  <c r="B347" i="1"/>
  <c r="A347" i="1"/>
  <c r="B346" i="1"/>
  <c r="A346" i="1"/>
  <c r="B345" i="1"/>
  <c r="A345" i="1"/>
  <c r="B344" i="1"/>
  <c r="A344" i="1"/>
  <c r="B343" i="1"/>
  <c r="A343" i="1"/>
  <c r="B342" i="1"/>
  <c r="A342" i="1"/>
  <c r="B341" i="1"/>
  <c r="A341" i="1"/>
  <c r="B340" i="1"/>
  <c r="A340" i="1"/>
  <c r="B339" i="1"/>
  <c r="A339" i="1"/>
  <c r="B338" i="1"/>
  <c r="A338" i="1"/>
  <c r="B337" i="1"/>
  <c r="A337" i="1"/>
  <c r="B336" i="1"/>
  <c r="A336" i="1"/>
  <c r="B335" i="1"/>
  <c r="A335" i="1"/>
  <c r="B334" i="1"/>
  <c r="A334" i="1"/>
  <c r="B333" i="1"/>
  <c r="A333" i="1"/>
  <c r="B332" i="1"/>
  <c r="A332" i="1"/>
  <c r="B331" i="1"/>
  <c r="A331" i="1"/>
  <c r="B330" i="1"/>
  <c r="A330" i="1"/>
  <c r="B329" i="1"/>
  <c r="A329" i="1"/>
  <c r="B328" i="1"/>
  <c r="A328" i="1"/>
  <c r="B327" i="1"/>
  <c r="A327" i="1"/>
  <c r="B326" i="1"/>
  <c r="A326" i="1"/>
  <c r="B325" i="1"/>
  <c r="A325" i="1"/>
  <c r="B324" i="1"/>
  <c r="A324" i="1"/>
  <c r="B323" i="1"/>
  <c r="A323" i="1"/>
  <c r="B322" i="1"/>
  <c r="A322" i="1"/>
  <c r="B321" i="1"/>
  <c r="A321" i="1"/>
  <c r="B320" i="1"/>
  <c r="A320" i="1"/>
  <c r="B319" i="1"/>
  <c r="A319" i="1"/>
  <c r="B318" i="1"/>
  <c r="A318" i="1"/>
  <c r="B317" i="1"/>
  <c r="A317" i="1"/>
  <c r="B316" i="1"/>
  <c r="A316" i="1"/>
  <c r="B315" i="1"/>
  <c r="A315" i="1"/>
  <c r="B314" i="1"/>
  <c r="A314" i="1"/>
  <c r="B313" i="1"/>
  <c r="A313" i="1"/>
  <c r="B312" i="1"/>
  <c r="A312" i="1"/>
  <c r="B311" i="1"/>
  <c r="A311" i="1"/>
  <c r="B310" i="1"/>
  <c r="A310" i="1"/>
  <c r="B309" i="1"/>
  <c r="A309" i="1"/>
  <c r="B308" i="1"/>
  <c r="A308" i="1"/>
  <c r="B307" i="1"/>
  <c r="A307" i="1"/>
  <c r="B306" i="1"/>
  <c r="A306" i="1"/>
  <c r="B305" i="1"/>
  <c r="A305" i="1"/>
  <c r="B304" i="1"/>
  <c r="A304" i="1"/>
  <c r="B303" i="1"/>
  <c r="A303" i="1"/>
  <c r="B302" i="1"/>
  <c r="A302" i="1"/>
  <c r="B301" i="1"/>
  <c r="A301" i="1"/>
  <c r="B300" i="1"/>
  <c r="A300" i="1"/>
  <c r="B299" i="1"/>
  <c r="A299" i="1"/>
  <c r="B298" i="1"/>
  <c r="A298" i="1"/>
  <c r="B297" i="1"/>
  <c r="A297" i="1"/>
  <c r="B296" i="1"/>
  <c r="A296" i="1"/>
  <c r="B295" i="1"/>
  <c r="A295" i="1"/>
  <c r="B294" i="1"/>
  <c r="A294" i="1"/>
  <c r="B293" i="1"/>
  <c r="A293" i="1"/>
  <c r="B292" i="1"/>
  <c r="A292" i="1"/>
  <c r="B291" i="1"/>
  <c r="A291" i="1"/>
  <c r="B290" i="1"/>
  <c r="A290" i="1"/>
  <c r="B289" i="1"/>
  <c r="A289" i="1"/>
  <c r="B288" i="1"/>
  <c r="A288" i="1"/>
  <c r="B287" i="1"/>
  <c r="A287" i="1"/>
  <c r="B286" i="1"/>
  <c r="A286" i="1"/>
  <c r="B285" i="1"/>
  <c r="A285" i="1"/>
  <c r="B284" i="1"/>
  <c r="A284" i="1"/>
  <c r="B283" i="1"/>
  <c r="A283" i="1"/>
  <c r="B282" i="1"/>
  <c r="A282" i="1"/>
  <c r="B281" i="1"/>
  <c r="A281" i="1"/>
  <c r="B280" i="1"/>
  <c r="A280" i="1"/>
  <c r="B279" i="1"/>
  <c r="A279" i="1"/>
  <c r="B278" i="1"/>
  <c r="A278" i="1"/>
  <c r="B277" i="1"/>
  <c r="A277" i="1"/>
  <c r="B276" i="1"/>
  <c r="A276" i="1"/>
  <c r="B275" i="1"/>
  <c r="A275" i="1"/>
  <c r="B274" i="1"/>
  <c r="A274" i="1"/>
  <c r="B273" i="1"/>
  <c r="A273" i="1"/>
  <c r="B272" i="1"/>
  <c r="A272" i="1"/>
  <c r="B271" i="1"/>
  <c r="A271" i="1"/>
  <c r="B270" i="1"/>
  <c r="A270" i="1"/>
  <c r="B269" i="1"/>
  <c r="A269" i="1"/>
  <c r="B268" i="1"/>
  <c r="A268" i="1"/>
  <c r="B267" i="1"/>
  <c r="A267" i="1"/>
  <c r="B266" i="1"/>
  <c r="A266" i="1"/>
  <c r="B265" i="1"/>
  <c r="A265" i="1"/>
  <c r="B264" i="1"/>
  <c r="A264" i="1"/>
  <c r="B263" i="1"/>
  <c r="A263" i="1"/>
  <c r="B262" i="1"/>
  <c r="A262" i="1"/>
  <c r="B261" i="1"/>
  <c r="A261" i="1"/>
  <c r="B260" i="1"/>
  <c r="A260" i="1"/>
  <c r="B259" i="1"/>
  <c r="A259" i="1"/>
  <c r="B258" i="1"/>
  <c r="A258" i="1"/>
  <c r="B257" i="1"/>
  <c r="A257" i="1"/>
  <c r="B256" i="1"/>
  <c r="A256" i="1"/>
  <c r="B255" i="1"/>
  <c r="A255" i="1"/>
  <c r="B254" i="1"/>
  <c r="A254" i="1"/>
  <c r="B253" i="1"/>
  <c r="A253" i="1"/>
  <c r="B252" i="1"/>
  <c r="A252" i="1"/>
  <c r="B251" i="1"/>
  <c r="A251" i="1"/>
  <c r="B250" i="1"/>
  <c r="A250" i="1"/>
  <c r="B249" i="1"/>
  <c r="A249" i="1"/>
  <c r="B248" i="1"/>
  <c r="A248" i="1"/>
  <c r="B247" i="1"/>
  <c r="A247" i="1"/>
  <c r="B246" i="1"/>
  <c r="A246" i="1"/>
  <c r="B245" i="1"/>
  <c r="A245" i="1"/>
  <c r="B244" i="1"/>
  <c r="A244" i="1"/>
  <c r="B243" i="1"/>
  <c r="A243" i="1"/>
  <c r="B242" i="1"/>
  <c r="A242" i="1"/>
  <c r="B241" i="1"/>
  <c r="A241" i="1"/>
  <c r="B240" i="1"/>
  <c r="A240" i="1"/>
  <c r="B239" i="1"/>
  <c r="A239" i="1"/>
  <c r="B238" i="1"/>
  <c r="A238" i="1"/>
  <c r="B237" i="1"/>
  <c r="A237" i="1"/>
  <c r="B236" i="1"/>
  <c r="A236" i="1"/>
  <c r="B235" i="1"/>
  <c r="A235" i="1"/>
  <c r="B234" i="1"/>
  <c r="A234" i="1"/>
  <c r="B233" i="1"/>
  <c r="A233" i="1"/>
  <c r="B232" i="1"/>
  <c r="A232" i="1"/>
  <c r="B231" i="1"/>
  <c r="A231" i="1"/>
  <c r="B230" i="1"/>
  <c r="A230" i="1"/>
  <c r="B229" i="1"/>
  <c r="A229" i="1"/>
  <c r="B228" i="1"/>
  <c r="A228" i="1"/>
  <c r="B227" i="1"/>
  <c r="A227" i="1"/>
  <c r="B226" i="1"/>
  <c r="A226" i="1"/>
  <c r="B225" i="1"/>
  <c r="A225" i="1"/>
  <c r="B224" i="1"/>
  <c r="A224" i="1"/>
  <c r="B223" i="1"/>
  <c r="A223" i="1"/>
  <c r="B222" i="1"/>
  <c r="A222" i="1"/>
  <c r="B221" i="1"/>
  <c r="A221" i="1"/>
  <c r="B220" i="1"/>
  <c r="A220" i="1"/>
  <c r="B219" i="1"/>
  <c r="A219" i="1"/>
  <c r="B218" i="1"/>
  <c r="A218" i="1"/>
  <c r="B217" i="1"/>
  <c r="A217" i="1"/>
  <c r="B216" i="1"/>
  <c r="A216" i="1"/>
  <c r="B215" i="1"/>
  <c r="A215" i="1"/>
  <c r="B214" i="1"/>
  <c r="A214" i="1"/>
  <c r="B213" i="1"/>
  <c r="A213" i="1"/>
  <c r="B212" i="1"/>
  <c r="A212" i="1"/>
  <c r="B211" i="1"/>
  <c r="A211" i="1"/>
  <c r="B210" i="1"/>
  <c r="A210" i="1"/>
  <c r="B209" i="1"/>
  <c r="A209" i="1"/>
  <c r="B208" i="1"/>
  <c r="A208" i="1"/>
  <c r="B207" i="1"/>
  <c r="A207" i="1"/>
  <c r="B206" i="1"/>
  <c r="A206" i="1"/>
  <c r="B205" i="1"/>
  <c r="A205" i="1"/>
  <c r="B204" i="1"/>
  <c r="A204" i="1"/>
  <c r="B203" i="1"/>
  <c r="A203" i="1"/>
  <c r="B202" i="1"/>
  <c r="A202" i="1"/>
  <c r="B201" i="1"/>
  <c r="A201" i="1"/>
  <c r="B200" i="1"/>
  <c r="A200" i="1"/>
  <c r="B199" i="1"/>
  <c r="A199" i="1"/>
  <c r="B198" i="1"/>
  <c r="A198" i="1"/>
  <c r="B197" i="1"/>
  <c r="A197" i="1"/>
  <c r="B196" i="1"/>
  <c r="A196" i="1"/>
  <c r="B195" i="1"/>
  <c r="A195" i="1"/>
  <c r="B194" i="1"/>
  <c r="A194" i="1"/>
  <c r="B193" i="1"/>
  <c r="A193" i="1"/>
  <c r="B192" i="1"/>
  <c r="A192" i="1"/>
  <c r="B191" i="1"/>
  <c r="A191" i="1"/>
  <c r="B190" i="1"/>
  <c r="A190" i="1"/>
  <c r="B189" i="1"/>
  <c r="A189" i="1"/>
  <c r="B188" i="1"/>
  <c r="A188" i="1"/>
  <c r="B187" i="1"/>
  <c r="A187" i="1"/>
  <c r="B186" i="1"/>
  <c r="A186" i="1"/>
  <c r="B185" i="1"/>
  <c r="A185" i="1"/>
  <c r="B184" i="1"/>
  <c r="A184" i="1"/>
  <c r="B183" i="1"/>
  <c r="A183" i="1"/>
  <c r="B182" i="1"/>
  <c r="A182" i="1"/>
  <c r="B181" i="1"/>
  <c r="A181" i="1"/>
  <c r="B180" i="1"/>
  <c r="A180" i="1"/>
  <c r="B179" i="1"/>
  <c r="A179" i="1"/>
  <c r="B178" i="1"/>
  <c r="A178" i="1"/>
  <c r="B177" i="1"/>
  <c r="A177" i="1"/>
  <c r="B176" i="1"/>
  <c r="A176" i="1"/>
  <c r="B175" i="1"/>
  <c r="A175" i="1"/>
  <c r="B174" i="1"/>
  <c r="A174" i="1"/>
  <c r="B173" i="1"/>
  <c r="A173" i="1"/>
  <c r="B172" i="1"/>
  <c r="A172" i="1"/>
  <c r="B171" i="1"/>
  <c r="A171" i="1"/>
  <c r="B170" i="1"/>
  <c r="A170" i="1"/>
  <c r="B169" i="1"/>
  <c r="A169" i="1"/>
  <c r="B168" i="1"/>
  <c r="A168" i="1"/>
  <c r="B167" i="1"/>
  <c r="A167" i="1"/>
  <c r="B166" i="1"/>
  <c r="A166" i="1"/>
  <c r="B165" i="1"/>
  <c r="A165" i="1"/>
  <c r="B164" i="1"/>
  <c r="A164" i="1"/>
  <c r="B163" i="1"/>
  <c r="A163" i="1"/>
  <c r="B162" i="1"/>
  <c r="A162" i="1"/>
  <c r="B161" i="1"/>
  <c r="A161" i="1"/>
  <c r="B160" i="1"/>
  <c r="A160" i="1"/>
  <c r="B159" i="1"/>
  <c r="A159" i="1"/>
  <c r="B158" i="1"/>
  <c r="A158" i="1"/>
  <c r="B157" i="1"/>
  <c r="A157" i="1"/>
  <c r="B156" i="1"/>
  <c r="A156" i="1"/>
  <c r="B155" i="1"/>
  <c r="A155" i="1"/>
  <c r="B154" i="1"/>
  <c r="A154" i="1"/>
  <c r="B153" i="1"/>
  <c r="A153" i="1"/>
  <c r="B152" i="1"/>
  <c r="A152" i="1"/>
  <c r="B151" i="1"/>
  <c r="A151" i="1"/>
  <c r="B150" i="1"/>
  <c r="A150" i="1"/>
  <c r="B149" i="1"/>
  <c r="A149" i="1"/>
  <c r="B148" i="1"/>
  <c r="A148" i="1"/>
  <c r="B147" i="1"/>
  <c r="A147" i="1"/>
  <c r="B146" i="1"/>
  <c r="A146" i="1"/>
  <c r="B145" i="1"/>
  <c r="A145" i="1"/>
  <c r="B144" i="1"/>
  <c r="A144" i="1"/>
  <c r="B143" i="1"/>
  <c r="A143" i="1"/>
  <c r="B142" i="1"/>
  <c r="A142" i="1"/>
  <c r="B141" i="1"/>
  <c r="A141" i="1"/>
  <c r="B140" i="1"/>
  <c r="A140" i="1"/>
  <c r="B139" i="1"/>
  <c r="A139" i="1"/>
  <c r="B138" i="1"/>
  <c r="A138" i="1"/>
  <c r="B137" i="1"/>
  <c r="A137" i="1"/>
  <c r="B136" i="1"/>
  <c r="A136" i="1"/>
  <c r="B135" i="1"/>
  <c r="A135" i="1"/>
  <c r="B134" i="1"/>
  <c r="A134" i="1"/>
  <c r="B133" i="1"/>
  <c r="A133" i="1"/>
  <c r="B132" i="1"/>
  <c r="A132" i="1"/>
  <c r="B131" i="1"/>
  <c r="A131" i="1"/>
  <c r="B130" i="1"/>
  <c r="A130" i="1"/>
  <c r="B129" i="1"/>
  <c r="A129" i="1"/>
  <c r="B128" i="1"/>
  <c r="A128" i="1"/>
  <c r="B127" i="1"/>
  <c r="A127" i="1"/>
  <c r="B126" i="1"/>
  <c r="A126" i="1"/>
  <c r="B125" i="1"/>
  <c r="A125" i="1"/>
  <c r="B124" i="1"/>
  <c r="A124" i="1"/>
  <c r="B123" i="1"/>
  <c r="A123" i="1"/>
  <c r="B122" i="1"/>
  <c r="A122" i="1"/>
  <c r="B121" i="1"/>
  <c r="A121" i="1"/>
  <c r="B120" i="1"/>
  <c r="A120" i="1"/>
  <c r="B119" i="1"/>
  <c r="A119" i="1"/>
  <c r="B118" i="1"/>
  <c r="A118" i="1"/>
  <c r="B117" i="1"/>
  <c r="A117" i="1"/>
  <c r="B116" i="1"/>
  <c r="A116" i="1"/>
  <c r="B115" i="1"/>
  <c r="A115" i="1"/>
  <c r="B114" i="1"/>
  <c r="A114" i="1"/>
  <c r="B113" i="1"/>
  <c r="A113" i="1"/>
  <c r="B112" i="1"/>
  <c r="A112" i="1"/>
  <c r="B111" i="1"/>
  <c r="A111" i="1"/>
  <c r="B110" i="1"/>
  <c r="A110" i="1"/>
  <c r="B109" i="1"/>
  <c r="A109" i="1"/>
  <c r="B108" i="1"/>
  <c r="A108" i="1"/>
  <c r="B107" i="1"/>
  <c r="A107" i="1"/>
  <c r="B106" i="1"/>
  <c r="A106" i="1"/>
  <c r="B105" i="1"/>
  <c r="A105" i="1"/>
  <c r="B104" i="1"/>
  <c r="A104" i="1"/>
  <c r="B103" i="1"/>
  <c r="A103" i="1"/>
  <c r="B102" i="1"/>
  <c r="A102" i="1"/>
  <c r="B101" i="1"/>
  <c r="A101" i="1"/>
  <c r="B100" i="1"/>
  <c r="A100" i="1"/>
  <c r="B99" i="1"/>
  <c r="A99" i="1"/>
  <c r="B98" i="1"/>
  <c r="A98" i="1"/>
  <c r="B97" i="1"/>
  <c r="A97" i="1"/>
  <c r="B96" i="1"/>
  <c r="A96" i="1"/>
  <c r="B95" i="1"/>
  <c r="A95" i="1"/>
  <c r="B94" i="1"/>
  <c r="A94" i="1"/>
  <c r="B93" i="1"/>
  <c r="A93" i="1"/>
  <c r="B92" i="1"/>
  <c r="A92" i="1"/>
  <c r="B91" i="1"/>
  <c r="A91" i="1"/>
  <c r="B90" i="1"/>
  <c r="A90" i="1"/>
  <c r="B89" i="1"/>
  <c r="A89" i="1"/>
  <c r="B88" i="1"/>
  <c r="A88" i="1"/>
  <c r="B87" i="1"/>
  <c r="A87" i="1"/>
  <c r="B86" i="1"/>
  <c r="A86" i="1"/>
  <c r="B85" i="1"/>
  <c r="A85" i="1"/>
  <c r="B84" i="1"/>
  <c r="A84" i="1"/>
  <c r="B83" i="1"/>
  <c r="A83" i="1"/>
  <c r="B82" i="1"/>
  <c r="A82" i="1"/>
  <c r="B81" i="1"/>
  <c r="A81" i="1"/>
  <c r="B80" i="1"/>
  <c r="A80" i="1"/>
  <c r="B79" i="1"/>
  <c r="A79" i="1"/>
  <c r="B78" i="1"/>
  <c r="A78" i="1"/>
  <c r="B77" i="1"/>
  <c r="A77" i="1"/>
  <c r="B76" i="1"/>
  <c r="A76" i="1"/>
  <c r="B75" i="1"/>
  <c r="A75" i="1"/>
  <c r="B74" i="1"/>
  <c r="A74" i="1"/>
  <c r="B73" i="1"/>
  <c r="A73" i="1"/>
  <c r="B72" i="1"/>
  <c r="A72" i="1"/>
  <c r="B71" i="1"/>
  <c r="A71" i="1"/>
  <c r="B70" i="1"/>
  <c r="A70" i="1"/>
  <c r="B69" i="1"/>
  <c r="A69" i="1"/>
  <c r="B68" i="1"/>
  <c r="A68" i="1"/>
  <c r="B67" i="1"/>
  <c r="A67" i="1"/>
  <c r="B66" i="1"/>
  <c r="A66" i="1"/>
  <c r="B65" i="1"/>
  <c r="A65" i="1"/>
  <c r="B64" i="1"/>
  <c r="A64" i="1"/>
  <c r="B63" i="1"/>
  <c r="A63" i="1"/>
  <c r="B62" i="1"/>
  <c r="A62" i="1"/>
  <c r="B61" i="1"/>
  <c r="A61" i="1"/>
  <c r="B60" i="1"/>
  <c r="A60" i="1"/>
  <c r="B59" i="1"/>
  <c r="A59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A32" i="1"/>
  <c r="B31" i="1"/>
  <c r="A31" i="1"/>
  <c r="B30" i="1"/>
  <c r="A30" i="1"/>
  <c r="B29" i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  <c r="B13" i="1"/>
  <c r="A13" i="1"/>
  <c r="B12" i="1"/>
  <c r="A12" i="1"/>
  <c r="B11" i="1"/>
  <c r="A11" i="1"/>
  <c r="B10" i="1"/>
  <c r="A10" i="1"/>
  <c r="B9" i="1"/>
  <c r="A9" i="1"/>
  <c r="B8" i="1"/>
  <c r="A8" i="1"/>
  <c r="B7" i="1"/>
  <c r="A7" i="1"/>
  <c r="B6" i="1"/>
  <c r="A6" i="1"/>
  <c r="B5" i="1"/>
  <c r="A5" i="1"/>
  <c r="B4" i="1"/>
  <c r="A4" i="1"/>
  <c r="B3" i="1"/>
  <c r="A3" i="1"/>
  <c r="B2" i="1"/>
  <c r="A2" i="1"/>
  <c r="B1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76" fontId="1" fillId="0" borderId="0" xfId="0" applyNumberFormat="1" applyFont="1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1228"/>
  <sheetViews>
    <sheetView tabSelected="1" workbookViewId="0">
      <pane ySplit="1" topLeftCell="A2" activePane="bottomLeft" state="frozen"/>
      <selection pane="bottomLeft"/>
    </sheetView>
  </sheetViews>
  <sheetFormatPr defaultColWidth="12.59765625" defaultRowHeight="15.75" customHeight="1" x14ac:dyDescent="0.35"/>
  <cols>
    <col min="1" max="1" width="18.6640625" customWidth="1"/>
  </cols>
  <sheetData>
    <row r="1" spans="1:2" x14ac:dyDescent="0.35">
      <c r="A1" s="1" t="str">
        <f ca="1">IFERROR(__xludf.DUMMYFUNCTION("GOOGLEFINANCE(""002700"",""close"",DATE(2020,1,1),TODAY())"),"Date")</f>
        <v>Date</v>
      </c>
      <c r="B1" s="1" t="str">
        <f ca="1">IFERROR(__xludf.DUMMYFUNCTION("""COMPUTED_VALUE"""),"Close")</f>
        <v>Close</v>
      </c>
    </row>
    <row r="2" spans="1:2" x14ac:dyDescent="0.35">
      <c r="A2" s="2">
        <f ca="1">IFERROR(__xludf.DUMMYFUNCTION("""COMPUTED_VALUE"""),43832.6458333333)</f>
        <v>43832.645833333299</v>
      </c>
      <c r="B2" s="1">
        <f ca="1">IFERROR(__xludf.DUMMYFUNCTION("""COMPUTED_VALUE"""),1855)</f>
        <v>1855</v>
      </c>
    </row>
    <row r="3" spans="1:2" x14ac:dyDescent="0.35">
      <c r="A3" s="2">
        <f ca="1">IFERROR(__xludf.DUMMYFUNCTION("""COMPUTED_VALUE"""),43833.6458333333)</f>
        <v>43833.645833333299</v>
      </c>
      <c r="B3" s="1">
        <f ca="1">IFERROR(__xludf.DUMMYFUNCTION("""COMPUTED_VALUE"""),1835)</f>
        <v>1835</v>
      </c>
    </row>
    <row r="4" spans="1:2" x14ac:dyDescent="0.35">
      <c r="A4" s="2">
        <f ca="1">IFERROR(__xludf.DUMMYFUNCTION("""COMPUTED_VALUE"""),43836.6458333333)</f>
        <v>43836.645833333299</v>
      </c>
      <c r="B4" s="1">
        <f ca="1">IFERROR(__xludf.DUMMYFUNCTION("""COMPUTED_VALUE"""),1815)</f>
        <v>1815</v>
      </c>
    </row>
    <row r="5" spans="1:2" x14ac:dyDescent="0.35">
      <c r="A5" s="2">
        <f ca="1">IFERROR(__xludf.DUMMYFUNCTION("""COMPUTED_VALUE"""),43837.6458333333)</f>
        <v>43837.645833333299</v>
      </c>
      <c r="B5" s="1">
        <f ca="1">IFERROR(__xludf.DUMMYFUNCTION("""COMPUTED_VALUE"""),1810)</f>
        <v>1810</v>
      </c>
    </row>
    <row r="6" spans="1:2" x14ac:dyDescent="0.35">
      <c r="A6" s="2">
        <f ca="1">IFERROR(__xludf.DUMMYFUNCTION("""COMPUTED_VALUE"""),43838.6458333333)</f>
        <v>43838.645833333299</v>
      </c>
      <c r="B6" s="1">
        <f ca="1">IFERROR(__xludf.DUMMYFUNCTION("""COMPUTED_VALUE"""),1745)</f>
        <v>1745</v>
      </c>
    </row>
    <row r="7" spans="1:2" x14ac:dyDescent="0.35">
      <c r="A7" s="2">
        <f ca="1">IFERROR(__xludf.DUMMYFUNCTION("""COMPUTED_VALUE"""),43839.6458333333)</f>
        <v>43839.645833333299</v>
      </c>
      <c r="B7" s="1">
        <f ca="1">IFERROR(__xludf.DUMMYFUNCTION("""COMPUTED_VALUE"""),1885)</f>
        <v>1885</v>
      </c>
    </row>
    <row r="8" spans="1:2" x14ac:dyDescent="0.35">
      <c r="A8" s="2">
        <f ca="1">IFERROR(__xludf.DUMMYFUNCTION("""COMPUTED_VALUE"""),43843.6458333333)</f>
        <v>43843.645833333299</v>
      </c>
      <c r="B8" s="1">
        <f ca="1">IFERROR(__xludf.DUMMYFUNCTION("""COMPUTED_VALUE"""),1905)</f>
        <v>1905</v>
      </c>
    </row>
    <row r="9" spans="1:2" x14ac:dyDescent="0.35">
      <c r="A9" s="2">
        <f ca="1">IFERROR(__xludf.DUMMYFUNCTION("""COMPUTED_VALUE"""),43844.6458333333)</f>
        <v>43844.645833333299</v>
      </c>
      <c r="B9" s="1">
        <f ca="1">IFERROR(__xludf.DUMMYFUNCTION("""COMPUTED_VALUE"""),1910)</f>
        <v>1910</v>
      </c>
    </row>
    <row r="10" spans="1:2" x14ac:dyDescent="0.35">
      <c r="A10" s="2">
        <f ca="1">IFERROR(__xludf.DUMMYFUNCTION("""COMPUTED_VALUE"""),43845.6458333333)</f>
        <v>43845.645833333299</v>
      </c>
      <c r="B10" s="1">
        <f ca="1">IFERROR(__xludf.DUMMYFUNCTION("""COMPUTED_VALUE"""),1920)</f>
        <v>1920</v>
      </c>
    </row>
    <row r="11" spans="1:2" x14ac:dyDescent="0.35">
      <c r="A11" s="2">
        <f ca="1">IFERROR(__xludf.DUMMYFUNCTION("""COMPUTED_VALUE"""),43846.6458333333)</f>
        <v>43846.645833333299</v>
      </c>
      <c r="B11" s="1">
        <f ca="1">IFERROR(__xludf.DUMMYFUNCTION("""COMPUTED_VALUE"""),1940)</f>
        <v>1940</v>
      </c>
    </row>
    <row r="12" spans="1:2" x14ac:dyDescent="0.35">
      <c r="A12" s="2">
        <f ca="1">IFERROR(__xludf.DUMMYFUNCTION("""COMPUTED_VALUE"""),43847.6458333333)</f>
        <v>43847.645833333299</v>
      </c>
      <c r="B12" s="1">
        <f ca="1">IFERROR(__xludf.DUMMYFUNCTION("""COMPUTED_VALUE"""),1935)</f>
        <v>1935</v>
      </c>
    </row>
    <row r="13" spans="1:2" x14ac:dyDescent="0.35">
      <c r="A13" s="2">
        <f ca="1">IFERROR(__xludf.DUMMYFUNCTION("""COMPUTED_VALUE"""),43850.6458333333)</f>
        <v>43850.645833333299</v>
      </c>
      <c r="B13" s="1">
        <f ca="1">IFERROR(__xludf.DUMMYFUNCTION("""COMPUTED_VALUE"""),1955)</f>
        <v>1955</v>
      </c>
    </row>
    <row r="14" spans="1:2" x14ac:dyDescent="0.35">
      <c r="A14" s="2">
        <f ca="1">IFERROR(__xludf.DUMMYFUNCTION("""COMPUTED_VALUE"""),43851.6458333333)</f>
        <v>43851.645833333299</v>
      </c>
      <c r="B14" s="1">
        <f ca="1">IFERROR(__xludf.DUMMYFUNCTION("""COMPUTED_VALUE"""),1945)</f>
        <v>1945</v>
      </c>
    </row>
    <row r="15" spans="1:2" x14ac:dyDescent="0.35">
      <c r="A15" s="2">
        <f ca="1">IFERROR(__xludf.DUMMYFUNCTION("""COMPUTED_VALUE"""),43852.6458333333)</f>
        <v>43852.645833333299</v>
      </c>
      <c r="B15" s="1">
        <f ca="1">IFERROR(__xludf.DUMMYFUNCTION("""COMPUTED_VALUE"""),1985)</f>
        <v>1985</v>
      </c>
    </row>
    <row r="16" spans="1:2" x14ac:dyDescent="0.35">
      <c r="A16" s="2">
        <f ca="1">IFERROR(__xludf.DUMMYFUNCTION("""COMPUTED_VALUE"""),43853.6458333333)</f>
        <v>43853.645833333299</v>
      </c>
      <c r="B16" s="1">
        <f ca="1">IFERROR(__xludf.DUMMYFUNCTION("""COMPUTED_VALUE"""),2015)</f>
        <v>2015</v>
      </c>
    </row>
    <row r="17" spans="1:2" x14ac:dyDescent="0.35">
      <c r="A17" s="2">
        <f ca="1">IFERROR(__xludf.DUMMYFUNCTION("""COMPUTED_VALUE"""),43858.6458333333)</f>
        <v>43858.645833333299</v>
      </c>
      <c r="B17" s="1">
        <f ca="1">IFERROR(__xludf.DUMMYFUNCTION("""COMPUTED_VALUE"""),2010)</f>
        <v>2010</v>
      </c>
    </row>
    <row r="18" spans="1:2" x14ac:dyDescent="0.35">
      <c r="A18" s="2">
        <f ca="1">IFERROR(__xludf.DUMMYFUNCTION("""COMPUTED_VALUE"""),43859.6458333333)</f>
        <v>43859.645833333299</v>
      </c>
      <c r="B18" s="1">
        <f ca="1">IFERROR(__xludf.DUMMYFUNCTION("""COMPUTED_VALUE"""),2015)</f>
        <v>2015</v>
      </c>
    </row>
    <row r="19" spans="1:2" x14ac:dyDescent="0.35">
      <c r="A19" s="2">
        <f ca="1">IFERROR(__xludf.DUMMYFUNCTION("""COMPUTED_VALUE"""),43860.6458333333)</f>
        <v>43860.645833333299</v>
      </c>
      <c r="B19" s="1">
        <f ca="1">IFERROR(__xludf.DUMMYFUNCTION("""COMPUTED_VALUE"""),1895)</f>
        <v>1895</v>
      </c>
    </row>
    <row r="20" spans="1:2" x14ac:dyDescent="0.35">
      <c r="A20" s="2">
        <f ca="1">IFERROR(__xludf.DUMMYFUNCTION("""COMPUTED_VALUE"""),43861.6458333333)</f>
        <v>43861.645833333299</v>
      </c>
      <c r="B20" s="1">
        <f ca="1">IFERROR(__xludf.DUMMYFUNCTION("""COMPUTED_VALUE"""),1820)</f>
        <v>1820</v>
      </c>
    </row>
    <row r="21" spans="1:2" x14ac:dyDescent="0.35">
      <c r="A21" s="2">
        <f ca="1">IFERROR(__xludf.DUMMYFUNCTION("""COMPUTED_VALUE"""),43864.6458333333)</f>
        <v>43864.645833333299</v>
      </c>
      <c r="B21" s="1">
        <f ca="1">IFERROR(__xludf.DUMMYFUNCTION("""COMPUTED_VALUE"""),1945)</f>
        <v>1945</v>
      </c>
    </row>
    <row r="22" spans="1:2" x14ac:dyDescent="0.35">
      <c r="A22" s="2">
        <f ca="1">IFERROR(__xludf.DUMMYFUNCTION("""COMPUTED_VALUE"""),43865.6458333333)</f>
        <v>43865.645833333299</v>
      </c>
      <c r="B22" s="1">
        <f ca="1">IFERROR(__xludf.DUMMYFUNCTION("""COMPUTED_VALUE"""),1945)</f>
        <v>1945</v>
      </c>
    </row>
    <row r="23" spans="1:2" x14ac:dyDescent="0.35">
      <c r="A23" s="2">
        <f ca="1">IFERROR(__xludf.DUMMYFUNCTION("""COMPUTED_VALUE"""),43866.6458333333)</f>
        <v>43866.645833333299</v>
      </c>
      <c r="B23" s="1">
        <f ca="1">IFERROR(__xludf.DUMMYFUNCTION("""COMPUTED_VALUE"""),1945)</f>
        <v>1945</v>
      </c>
    </row>
    <row r="24" spans="1:2" x14ac:dyDescent="0.35">
      <c r="A24" s="2">
        <f ca="1">IFERROR(__xludf.DUMMYFUNCTION("""COMPUTED_VALUE"""),43867.6458333333)</f>
        <v>43867.645833333299</v>
      </c>
      <c r="B24" s="1">
        <f ca="1">IFERROR(__xludf.DUMMYFUNCTION("""COMPUTED_VALUE"""),1900)</f>
        <v>1900</v>
      </c>
    </row>
    <row r="25" spans="1:2" x14ac:dyDescent="0.35">
      <c r="A25" s="2">
        <f ca="1">IFERROR(__xludf.DUMMYFUNCTION("""COMPUTED_VALUE"""),43868.6458333333)</f>
        <v>43868.645833333299</v>
      </c>
      <c r="B25" s="1">
        <f ca="1">IFERROR(__xludf.DUMMYFUNCTION("""COMPUTED_VALUE"""),1910)</f>
        <v>1910</v>
      </c>
    </row>
    <row r="26" spans="1:2" x14ac:dyDescent="0.35">
      <c r="A26" s="2">
        <f ca="1">IFERROR(__xludf.DUMMYFUNCTION("""COMPUTED_VALUE"""),43871.6458333333)</f>
        <v>43871.645833333299</v>
      </c>
      <c r="B26" s="1">
        <f ca="1">IFERROR(__xludf.DUMMYFUNCTION("""COMPUTED_VALUE"""),1910)</f>
        <v>1910</v>
      </c>
    </row>
    <row r="27" spans="1:2" x14ac:dyDescent="0.35">
      <c r="A27" s="2">
        <f ca="1">IFERROR(__xludf.DUMMYFUNCTION("""COMPUTED_VALUE"""),43872.6458333333)</f>
        <v>43872.645833333299</v>
      </c>
      <c r="B27" s="1">
        <f ca="1">IFERROR(__xludf.DUMMYFUNCTION("""COMPUTED_VALUE"""),1920)</f>
        <v>1920</v>
      </c>
    </row>
    <row r="28" spans="1:2" x14ac:dyDescent="0.35">
      <c r="A28" s="2">
        <f ca="1">IFERROR(__xludf.DUMMYFUNCTION("""COMPUTED_VALUE"""),43873.6458333333)</f>
        <v>43873.645833333299</v>
      </c>
      <c r="B28" s="1">
        <f ca="1">IFERROR(__xludf.DUMMYFUNCTION("""COMPUTED_VALUE"""),1915)</f>
        <v>1915</v>
      </c>
    </row>
    <row r="29" spans="1:2" x14ac:dyDescent="0.35">
      <c r="A29" s="2">
        <f ca="1">IFERROR(__xludf.DUMMYFUNCTION("""COMPUTED_VALUE"""),43874.6458333333)</f>
        <v>43874.645833333299</v>
      </c>
      <c r="B29" s="1">
        <f ca="1">IFERROR(__xludf.DUMMYFUNCTION("""COMPUTED_VALUE"""),1900)</f>
        <v>1900</v>
      </c>
    </row>
    <row r="30" spans="1:2" x14ac:dyDescent="0.35">
      <c r="A30" s="2">
        <f ca="1">IFERROR(__xludf.DUMMYFUNCTION("""COMPUTED_VALUE"""),43875.6458333333)</f>
        <v>43875.645833333299</v>
      </c>
      <c r="B30" s="1">
        <f ca="1">IFERROR(__xludf.DUMMYFUNCTION("""COMPUTED_VALUE"""),1890)</f>
        <v>1890</v>
      </c>
    </row>
    <row r="31" spans="1:2" x14ac:dyDescent="0.35">
      <c r="A31" s="2">
        <f ca="1">IFERROR(__xludf.DUMMYFUNCTION("""COMPUTED_VALUE"""),43878.6458333333)</f>
        <v>43878.645833333299</v>
      </c>
      <c r="B31" s="1">
        <f ca="1">IFERROR(__xludf.DUMMYFUNCTION("""COMPUTED_VALUE"""),1860)</f>
        <v>1860</v>
      </c>
    </row>
    <row r="32" spans="1:2" x14ac:dyDescent="0.35">
      <c r="A32" s="2">
        <f ca="1">IFERROR(__xludf.DUMMYFUNCTION("""COMPUTED_VALUE"""),43879.6458333333)</f>
        <v>43879.645833333299</v>
      </c>
      <c r="B32" s="1">
        <f ca="1">IFERROR(__xludf.DUMMYFUNCTION("""COMPUTED_VALUE"""),1880)</f>
        <v>1880</v>
      </c>
    </row>
    <row r="33" spans="1:2" x14ac:dyDescent="0.35">
      <c r="A33" s="2">
        <f ca="1">IFERROR(__xludf.DUMMYFUNCTION("""COMPUTED_VALUE"""),43880.6458333333)</f>
        <v>43880.645833333299</v>
      </c>
      <c r="B33" s="1">
        <f ca="1">IFERROR(__xludf.DUMMYFUNCTION("""COMPUTED_VALUE"""),1920)</f>
        <v>1920</v>
      </c>
    </row>
    <row r="34" spans="1:2" x14ac:dyDescent="0.35">
      <c r="A34" s="2">
        <f ca="1">IFERROR(__xludf.DUMMYFUNCTION("""COMPUTED_VALUE"""),43881.6458333333)</f>
        <v>43881.645833333299</v>
      </c>
      <c r="B34" s="1">
        <f ca="1">IFERROR(__xludf.DUMMYFUNCTION("""COMPUTED_VALUE"""),1905)</f>
        <v>1905</v>
      </c>
    </row>
    <row r="35" spans="1:2" x14ac:dyDescent="0.35">
      <c r="A35" s="2">
        <f ca="1">IFERROR(__xludf.DUMMYFUNCTION("""COMPUTED_VALUE"""),43882.6458333333)</f>
        <v>43882.645833333299</v>
      </c>
      <c r="B35" s="1">
        <f ca="1">IFERROR(__xludf.DUMMYFUNCTION("""COMPUTED_VALUE"""),1935)</f>
        <v>1935</v>
      </c>
    </row>
    <row r="36" spans="1:2" x14ac:dyDescent="0.35">
      <c r="A36" s="2">
        <f ca="1">IFERROR(__xludf.DUMMYFUNCTION("""COMPUTED_VALUE"""),43885.6458333333)</f>
        <v>43885.645833333299</v>
      </c>
      <c r="B36" s="1">
        <f ca="1">IFERROR(__xludf.DUMMYFUNCTION("""COMPUTED_VALUE"""),1930)</f>
        <v>1930</v>
      </c>
    </row>
    <row r="37" spans="1:2" x14ac:dyDescent="0.35">
      <c r="A37" s="2">
        <f ca="1">IFERROR(__xludf.DUMMYFUNCTION("""COMPUTED_VALUE"""),43886.6458333333)</f>
        <v>43886.645833333299</v>
      </c>
      <c r="B37" s="1">
        <f ca="1">IFERROR(__xludf.DUMMYFUNCTION("""COMPUTED_VALUE"""),1930)</f>
        <v>1930</v>
      </c>
    </row>
    <row r="38" spans="1:2" x14ac:dyDescent="0.35">
      <c r="A38" s="2">
        <f ca="1">IFERROR(__xludf.DUMMYFUNCTION("""COMPUTED_VALUE"""),43887.6458333333)</f>
        <v>43887.645833333299</v>
      </c>
      <c r="B38" s="1">
        <f ca="1">IFERROR(__xludf.DUMMYFUNCTION("""COMPUTED_VALUE"""),1880)</f>
        <v>1880</v>
      </c>
    </row>
    <row r="39" spans="1:2" x14ac:dyDescent="0.35">
      <c r="A39" s="2">
        <f ca="1">IFERROR(__xludf.DUMMYFUNCTION("""COMPUTED_VALUE"""),43888.6458333333)</f>
        <v>43888.645833333299</v>
      </c>
      <c r="B39" s="1">
        <f ca="1">IFERROR(__xludf.DUMMYFUNCTION("""COMPUTED_VALUE"""),1790)</f>
        <v>1790</v>
      </c>
    </row>
    <row r="40" spans="1:2" x14ac:dyDescent="0.35">
      <c r="A40" s="2">
        <f ca="1">IFERROR(__xludf.DUMMYFUNCTION("""COMPUTED_VALUE"""),43889.6458333333)</f>
        <v>43889.645833333299</v>
      </c>
      <c r="B40" s="1">
        <f ca="1">IFERROR(__xludf.DUMMYFUNCTION("""COMPUTED_VALUE"""),1665)</f>
        <v>1665</v>
      </c>
    </row>
    <row r="41" spans="1:2" x14ac:dyDescent="0.35">
      <c r="A41" s="2">
        <f ca="1">IFERROR(__xludf.DUMMYFUNCTION("""COMPUTED_VALUE"""),43892.6458333333)</f>
        <v>43892.645833333299</v>
      </c>
      <c r="B41" s="1">
        <f ca="1">IFERROR(__xludf.DUMMYFUNCTION("""COMPUTED_VALUE"""),1695)</f>
        <v>1695</v>
      </c>
    </row>
    <row r="42" spans="1:2" x14ac:dyDescent="0.35">
      <c r="A42" s="2">
        <f ca="1">IFERROR(__xludf.DUMMYFUNCTION("""COMPUTED_VALUE"""),43893.6458333333)</f>
        <v>43893.645833333299</v>
      </c>
      <c r="B42" s="1">
        <f ca="1">IFERROR(__xludf.DUMMYFUNCTION("""COMPUTED_VALUE"""),1690)</f>
        <v>1690</v>
      </c>
    </row>
    <row r="43" spans="1:2" x14ac:dyDescent="0.35">
      <c r="A43" s="2">
        <f ca="1">IFERROR(__xludf.DUMMYFUNCTION("""COMPUTED_VALUE"""),43894.6458333333)</f>
        <v>43894.645833333299</v>
      </c>
      <c r="B43" s="1">
        <f ca="1">IFERROR(__xludf.DUMMYFUNCTION("""COMPUTED_VALUE"""),1780)</f>
        <v>1780</v>
      </c>
    </row>
    <row r="44" spans="1:2" x14ac:dyDescent="0.35">
      <c r="A44" s="2">
        <f ca="1">IFERROR(__xludf.DUMMYFUNCTION("""COMPUTED_VALUE"""),43895.6458333333)</f>
        <v>43895.645833333299</v>
      </c>
      <c r="B44" s="1">
        <f ca="1">IFERROR(__xludf.DUMMYFUNCTION("""COMPUTED_VALUE"""),1855)</f>
        <v>1855</v>
      </c>
    </row>
    <row r="45" spans="1:2" x14ac:dyDescent="0.35">
      <c r="A45" s="2">
        <f ca="1">IFERROR(__xludf.DUMMYFUNCTION("""COMPUTED_VALUE"""),43896.6458333333)</f>
        <v>43896.645833333299</v>
      </c>
      <c r="B45" s="1">
        <f ca="1">IFERROR(__xludf.DUMMYFUNCTION("""COMPUTED_VALUE"""),1860)</f>
        <v>1860</v>
      </c>
    </row>
    <row r="46" spans="1:2" x14ac:dyDescent="0.35">
      <c r="A46" s="2">
        <f ca="1">IFERROR(__xludf.DUMMYFUNCTION("""COMPUTED_VALUE"""),43899.6458333333)</f>
        <v>43899.645833333299</v>
      </c>
      <c r="B46" s="1">
        <f ca="1">IFERROR(__xludf.DUMMYFUNCTION("""COMPUTED_VALUE"""),1765)</f>
        <v>1765</v>
      </c>
    </row>
    <row r="47" spans="1:2" x14ac:dyDescent="0.35">
      <c r="A47" s="2">
        <f ca="1">IFERROR(__xludf.DUMMYFUNCTION("""COMPUTED_VALUE"""),43900.6458333333)</f>
        <v>43900.645833333299</v>
      </c>
      <c r="B47" s="1">
        <f ca="1">IFERROR(__xludf.DUMMYFUNCTION("""COMPUTED_VALUE"""),1815)</f>
        <v>1815</v>
      </c>
    </row>
    <row r="48" spans="1:2" x14ac:dyDescent="0.35">
      <c r="A48" s="2">
        <f ca="1">IFERROR(__xludf.DUMMYFUNCTION("""COMPUTED_VALUE"""),43901.6458333333)</f>
        <v>43901.645833333299</v>
      </c>
      <c r="B48" s="1">
        <f ca="1">IFERROR(__xludf.DUMMYFUNCTION("""COMPUTED_VALUE"""),1750)</f>
        <v>1750</v>
      </c>
    </row>
    <row r="49" spans="1:2" x14ac:dyDescent="0.35">
      <c r="A49" s="2">
        <f ca="1">IFERROR(__xludf.DUMMYFUNCTION("""COMPUTED_VALUE"""),43902.6458333333)</f>
        <v>43902.645833333299</v>
      </c>
      <c r="B49" s="1">
        <f ca="1">IFERROR(__xludf.DUMMYFUNCTION("""COMPUTED_VALUE"""),1650)</f>
        <v>1650</v>
      </c>
    </row>
    <row r="50" spans="1:2" x14ac:dyDescent="0.35">
      <c r="A50" s="2">
        <f ca="1">IFERROR(__xludf.DUMMYFUNCTION("""COMPUTED_VALUE"""),43903.6458333333)</f>
        <v>43903.645833333299</v>
      </c>
      <c r="B50" s="1">
        <f ca="1">IFERROR(__xludf.DUMMYFUNCTION("""COMPUTED_VALUE"""),1540)</f>
        <v>1540</v>
      </c>
    </row>
    <row r="51" spans="1:2" x14ac:dyDescent="0.35">
      <c r="A51" s="2">
        <f ca="1">IFERROR(__xludf.DUMMYFUNCTION("""COMPUTED_VALUE"""),43907.6458333333)</f>
        <v>43907.645833333299</v>
      </c>
      <c r="B51" s="1">
        <f ca="1">IFERROR(__xludf.DUMMYFUNCTION("""COMPUTED_VALUE"""),1445)</f>
        <v>1445</v>
      </c>
    </row>
    <row r="52" spans="1:2" x14ac:dyDescent="0.35">
      <c r="A52" s="2">
        <f ca="1">IFERROR(__xludf.DUMMYFUNCTION("""COMPUTED_VALUE"""),43908.6458333333)</f>
        <v>43908.645833333299</v>
      </c>
      <c r="B52" s="1">
        <f ca="1">IFERROR(__xludf.DUMMYFUNCTION("""COMPUTED_VALUE"""),1340)</f>
        <v>1340</v>
      </c>
    </row>
    <row r="53" spans="1:2" x14ac:dyDescent="0.35">
      <c r="A53" s="2">
        <f ca="1">IFERROR(__xludf.DUMMYFUNCTION("""COMPUTED_VALUE"""),43909.6458333333)</f>
        <v>43909.645833333299</v>
      </c>
      <c r="B53" s="1">
        <f ca="1">IFERROR(__xludf.DUMMYFUNCTION("""COMPUTED_VALUE"""),1085)</f>
        <v>1085</v>
      </c>
    </row>
    <row r="54" spans="1:2" x14ac:dyDescent="0.35">
      <c r="A54" s="2">
        <f ca="1">IFERROR(__xludf.DUMMYFUNCTION("""COMPUTED_VALUE"""),43910.6458333333)</f>
        <v>43910.645833333299</v>
      </c>
      <c r="B54" s="1">
        <f ca="1">IFERROR(__xludf.DUMMYFUNCTION("""COMPUTED_VALUE"""),1250)</f>
        <v>1250</v>
      </c>
    </row>
    <row r="55" spans="1:2" x14ac:dyDescent="0.35">
      <c r="A55" s="2">
        <f ca="1">IFERROR(__xludf.DUMMYFUNCTION("""COMPUTED_VALUE"""),43913.6458333333)</f>
        <v>43913.645833333299</v>
      </c>
      <c r="B55" s="1">
        <f ca="1">IFERROR(__xludf.DUMMYFUNCTION("""COMPUTED_VALUE"""),1175)</f>
        <v>1175</v>
      </c>
    </row>
    <row r="56" spans="1:2" x14ac:dyDescent="0.35">
      <c r="A56" s="2">
        <f ca="1">IFERROR(__xludf.DUMMYFUNCTION("""COMPUTED_VALUE"""),43914.6458333333)</f>
        <v>43914.645833333299</v>
      </c>
      <c r="B56" s="1">
        <f ca="1">IFERROR(__xludf.DUMMYFUNCTION("""COMPUTED_VALUE"""),1285)</f>
        <v>1285</v>
      </c>
    </row>
    <row r="57" spans="1:2" x14ac:dyDescent="0.35">
      <c r="A57" s="2">
        <f ca="1">IFERROR(__xludf.DUMMYFUNCTION("""COMPUTED_VALUE"""),43915.6458333333)</f>
        <v>43915.645833333299</v>
      </c>
      <c r="B57" s="1">
        <f ca="1">IFERROR(__xludf.DUMMYFUNCTION("""COMPUTED_VALUE"""),1405)</f>
        <v>1405</v>
      </c>
    </row>
    <row r="58" spans="1:2" x14ac:dyDescent="0.35">
      <c r="A58" s="2">
        <f ca="1">IFERROR(__xludf.DUMMYFUNCTION("""COMPUTED_VALUE"""),43916.6458333333)</f>
        <v>43916.645833333299</v>
      </c>
      <c r="B58" s="1">
        <f ca="1">IFERROR(__xludf.DUMMYFUNCTION("""COMPUTED_VALUE"""),1405)</f>
        <v>1405</v>
      </c>
    </row>
    <row r="59" spans="1:2" x14ac:dyDescent="0.35">
      <c r="A59" s="2">
        <f ca="1">IFERROR(__xludf.DUMMYFUNCTION("""COMPUTED_VALUE"""),43917.6458333333)</f>
        <v>43917.645833333299</v>
      </c>
      <c r="B59" s="1">
        <f ca="1">IFERROR(__xludf.DUMMYFUNCTION("""COMPUTED_VALUE"""),1420)</f>
        <v>1420</v>
      </c>
    </row>
    <row r="60" spans="1:2" x14ac:dyDescent="0.35">
      <c r="A60" s="2">
        <f ca="1">IFERROR(__xludf.DUMMYFUNCTION("""COMPUTED_VALUE"""),43920.6458333333)</f>
        <v>43920.645833333299</v>
      </c>
      <c r="B60" s="1">
        <f ca="1">IFERROR(__xludf.DUMMYFUNCTION("""COMPUTED_VALUE"""),1465)</f>
        <v>1465</v>
      </c>
    </row>
    <row r="61" spans="1:2" x14ac:dyDescent="0.35">
      <c r="A61" s="2">
        <f ca="1">IFERROR(__xludf.DUMMYFUNCTION("""COMPUTED_VALUE"""),43921.6458333333)</f>
        <v>43921.645833333299</v>
      </c>
      <c r="B61" s="1">
        <f ca="1">IFERROR(__xludf.DUMMYFUNCTION("""COMPUTED_VALUE"""),1600)</f>
        <v>1600</v>
      </c>
    </row>
    <row r="62" spans="1:2" x14ac:dyDescent="0.35">
      <c r="A62" s="2">
        <f ca="1">IFERROR(__xludf.DUMMYFUNCTION("""COMPUTED_VALUE"""),43922.6458333333)</f>
        <v>43922.645833333299</v>
      </c>
      <c r="B62" s="1">
        <f ca="1">IFERROR(__xludf.DUMMYFUNCTION("""COMPUTED_VALUE"""),1575)</f>
        <v>1575</v>
      </c>
    </row>
    <row r="63" spans="1:2" x14ac:dyDescent="0.35">
      <c r="A63" s="2">
        <f ca="1">IFERROR(__xludf.DUMMYFUNCTION("""COMPUTED_VALUE"""),43923.6458333333)</f>
        <v>43923.645833333299</v>
      </c>
      <c r="B63" s="1">
        <f ca="1">IFERROR(__xludf.DUMMYFUNCTION("""COMPUTED_VALUE"""),1615)</f>
        <v>1615</v>
      </c>
    </row>
    <row r="64" spans="1:2" x14ac:dyDescent="0.35">
      <c r="A64" s="2">
        <f ca="1">IFERROR(__xludf.DUMMYFUNCTION("""COMPUTED_VALUE"""),43924.6458333333)</f>
        <v>43924.645833333299</v>
      </c>
      <c r="B64" s="1">
        <f ca="1">IFERROR(__xludf.DUMMYFUNCTION("""COMPUTED_VALUE"""),1650)</f>
        <v>1650</v>
      </c>
    </row>
    <row r="65" spans="1:2" x14ac:dyDescent="0.35">
      <c r="A65" s="2">
        <f ca="1">IFERROR(__xludf.DUMMYFUNCTION("""COMPUTED_VALUE"""),43927.6458333333)</f>
        <v>43927.645833333299</v>
      </c>
      <c r="B65" s="1">
        <f ca="1">IFERROR(__xludf.DUMMYFUNCTION("""COMPUTED_VALUE"""),1755)</f>
        <v>1755</v>
      </c>
    </row>
    <row r="66" spans="1:2" x14ac:dyDescent="0.35">
      <c r="A66" s="2">
        <f ca="1">IFERROR(__xludf.DUMMYFUNCTION("""COMPUTED_VALUE"""),43928.6458333333)</f>
        <v>43928.645833333299</v>
      </c>
      <c r="B66" s="1">
        <f ca="1">IFERROR(__xludf.DUMMYFUNCTION("""COMPUTED_VALUE"""),1760)</f>
        <v>1760</v>
      </c>
    </row>
    <row r="67" spans="1:2" x14ac:dyDescent="0.35">
      <c r="A67" s="2">
        <f ca="1">IFERROR(__xludf.DUMMYFUNCTION("""COMPUTED_VALUE"""),43929.6458333333)</f>
        <v>43929.645833333299</v>
      </c>
      <c r="B67" s="1">
        <f ca="1">IFERROR(__xludf.DUMMYFUNCTION("""COMPUTED_VALUE"""),1820)</f>
        <v>1820</v>
      </c>
    </row>
    <row r="68" spans="1:2" x14ac:dyDescent="0.35">
      <c r="A68" s="2">
        <f ca="1">IFERROR(__xludf.DUMMYFUNCTION("""COMPUTED_VALUE"""),43930.6458333333)</f>
        <v>43930.645833333299</v>
      </c>
      <c r="B68" s="1">
        <f ca="1">IFERROR(__xludf.DUMMYFUNCTION("""COMPUTED_VALUE"""),1835)</f>
        <v>1835</v>
      </c>
    </row>
    <row r="69" spans="1:2" x14ac:dyDescent="0.35">
      <c r="A69" s="2">
        <f ca="1">IFERROR(__xludf.DUMMYFUNCTION("""COMPUTED_VALUE"""),43931.6458333333)</f>
        <v>43931.645833333299</v>
      </c>
      <c r="B69" s="1">
        <f ca="1">IFERROR(__xludf.DUMMYFUNCTION("""COMPUTED_VALUE"""),1805)</f>
        <v>1805</v>
      </c>
    </row>
    <row r="70" spans="1:2" x14ac:dyDescent="0.35">
      <c r="A70" s="2">
        <f ca="1">IFERROR(__xludf.DUMMYFUNCTION("""COMPUTED_VALUE"""),43934.6458333333)</f>
        <v>43934.645833333299</v>
      </c>
      <c r="B70" s="1">
        <f ca="1">IFERROR(__xludf.DUMMYFUNCTION("""COMPUTED_VALUE"""),1760)</f>
        <v>1760</v>
      </c>
    </row>
    <row r="71" spans="1:2" x14ac:dyDescent="0.35">
      <c r="A71" s="2">
        <f ca="1">IFERROR(__xludf.DUMMYFUNCTION("""COMPUTED_VALUE"""),43935.6458333333)</f>
        <v>43935.645833333299</v>
      </c>
      <c r="B71" s="1">
        <f ca="1">IFERROR(__xludf.DUMMYFUNCTION("""COMPUTED_VALUE"""),1795)</f>
        <v>1795</v>
      </c>
    </row>
    <row r="72" spans="1:2" x14ac:dyDescent="0.35">
      <c r="A72" s="2">
        <f ca="1">IFERROR(__xludf.DUMMYFUNCTION("""COMPUTED_VALUE"""),43937.6458333333)</f>
        <v>43937.645833333299</v>
      </c>
      <c r="B72" s="1">
        <f ca="1">IFERROR(__xludf.DUMMYFUNCTION("""COMPUTED_VALUE"""),1825)</f>
        <v>1825</v>
      </c>
    </row>
    <row r="73" spans="1:2" x14ac:dyDescent="0.35">
      <c r="A73" s="2">
        <f ca="1">IFERROR(__xludf.DUMMYFUNCTION("""COMPUTED_VALUE"""),43938.6458333333)</f>
        <v>43938.645833333299</v>
      </c>
      <c r="B73" s="1">
        <f ca="1">IFERROR(__xludf.DUMMYFUNCTION("""COMPUTED_VALUE"""),1845)</f>
        <v>1845</v>
      </c>
    </row>
    <row r="74" spans="1:2" x14ac:dyDescent="0.35">
      <c r="A74" s="2">
        <f ca="1">IFERROR(__xludf.DUMMYFUNCTION("""COMPUTED_VALUE"""),43941.6458333333)</f>
        <v>43941.645833333299</v>
      </c>
      <c r="B74" s="1">
        <f ca="1">IFERROR(__xludf.DUMMYFUNCTION("""COMPUTED_VALUE"""),1855)</f>
        <v>1855</v>
      </c>
    </row>
    <row r="75" spans="1:2" x14ac:dyDescent="0.35">
      <c r="A75" s="2">
        <f ca="1">IFERROR(__xludf.DUMMYFUNCTION("""COMPUTED_VALUE"""),43942.6458333333)</f>
        <v>43942.645833333299</v>
      </c>
      <c r="B75" s="1">
        <f ca="1">IFERROR(__xludf.DUMMYFUNCTION("""COMPUTED_VALUE"""),1810)</f>
        <v>1810</v>
      </c>
    </row>
    <row r="76" spans="1:2" x14ac:dyDescent="0.35">
      <c r="A76" s="2">
        <f ca="1">IFERROR(__xludf.DUMMYFUNCTION("""COMPUTED_VALUE"""),43943.6458333333)</f>
        <v>43943.645833333299</v>
      </c>
      <c r="B76" s="1">
        <f ca="1">IFERROR(__xludf.DUMMYFUNCTION("""COMPUTED_VALUE"""),1805)</f>
        <v>1805</v>
      </c>
    </row>
    <row r="77" spans="1:2" x14ac:dyDescent="0.35">
      <c r="A77" s="2">
        <f ca="1">IFERROR(__xludf.DUMMYFUNCTION("""COMPUTED_VALUE"""),43944.6458333333)</f>
        <v>43944.645833333299</v>
      </c>
      <c r="B77" s="1">
        <f ca="1">IFERROR(__xludf.DUMMYFUNCTION("""COMPUTED_VALUE"""),1825)</f>
        <v>1825</v>
      </c>
    </row>
    <row r="78" spans="1:2" x14ac:dyDescent="0.35">
      <c r="A78" s="2">
        <f ca="1">IFERROR(__xludf.DUMMYFUNCTION("""COMPUTED_VALUE"""),43945.6458333333)</f>
        <v>43945.645833333299</v>
      </c>
      <c r="B78" s="1">
        <f ca="1">IFERROR(__xludf.DUMMYFUNCTION("""COMPUTED_VALUE"""),1780)</f>
        <v>1780</v>
      </c>
    </row>
    <row r="79" spans="1:2" x14ac:dyDescent="0.35">
      <c r="A79" s="2">
        <f ca="1">IFERROR(__xludf.DUMMYFUNCTION("""COMPUTED_VALUE"""),43948.6458333333)</f>
        <v>43948.645833333299</v>
      </c>
      <c r="B79" s="1">
        <f ca="1">IFERROR(__xludf.DUMMYFUNCTION("""COMPUTED_VALUE"""),1845)</f>
        <v>1845</v>
      </c>
    </row>
    <row r="80" spans="1:2" x14ac:dyDescent="0.35">
      <c r="A80" s="2">
        <f ca="1">IFERROR(__xludf.DUMMYFUNCTION("""COMPUTED_VALUE"""),43949.6458333333)</f>
        <v>43949.645833333299</v>
      </c>
      <c r="B80" s="1">
        <f ca="1">IFERROR(__xludf.DUMMYFUNCTION("""COMPUTED_VALUE"""),1850)</f>
        <v>1850</v>
      </c>
    </row>
    <row r="81" spans="1:2" x14ac:dyDescent="0.35">
      <c r="A81" s="2">
        <f ca="1">IFERROR(__xludf.DUMMYFUNCTION("""COMPUTED_VALUE"""),43950.6458333333)</f>
        <v>43950.645833333299</v>
      </c>
      <c r="B81" s="1">
        <f ca="1">IFERROR(__xludf.DUMMYFUNCTION("""COMPUTED_VALUE"""),1950)</f>
        <v>1950</v>
      </c>
    </row>
    <row r="82" spans="1:2" x14ac:dyDescent="0.35">
      <c r="A82" s="2">
        <f ca="1">IFERROR(__xludf.DUMMYFUNCTION("""COMPUTED_VALUE"""),43955.6458333333)</f>
        <v>43955.645833333299</v>
      </c>
      <c r="B82" s="1">
        <f ca="1">IFERROR(__xludf.DUMMYFUNCTION("""COMPUTED_VALUE"""),2185)</f>
        <v>2185</v>
      </c>
    </row>
    <row r="83" spans="1:2" x14ac:dyDescent="0.35">
      <c r="A83" s="2">
        <f ca="1">IFERROR(__xludf.DUMMYFUNCTION("""COMPUTED_VALUE"""),43957.6458333333)</f>
        <v>43957.645833333299</v>
      </c>
      <c r="B83" s="1">
        <f ca="1">IFERROR(__xludf.DUMMYFUNCTION("""COMPUTED_VALUE"""),2260)</f>
        <v>2260</v>
      </c>
    </row>
    <row r="84" spans="1:2" x14ac:dyDescent="0.35">
      <c r="A84" s="2">
        <f ca="1">IFERROR(__xludf.DUMMYFUNCTION("""COMPUTED_VALUE"""),43958.6458333333)</f>
        <v>43958.645833333299</v>
      </c>
      <c r="B84" s="1">
        <f ca="1">IFERROR(__xludf.DUMMYFUNCTION("""COMPUTED_VALUE"""),2245)</f>
        <v>2245</v>
      </c>
    </row>
    <row r="85" spans="1:2" x14ac:dyDescent="0.35">
      <c r="A85" s="2">
        <f ca="1">IFERROR(__xludf.DUMMYFUNCTION("""COMPUTED_VALUE"""),43959.6458333333)</f>
        <v>43959.645833333299</v>
      </c>
      <c r="B85" s="1">
        <f ca="1">IFERROR(__xludf.DUMMYFUNCTION("""COMPUTED_VALUE"""),2275)</f>
        <v>2275</v>
      </c>
    </row>
    <row r="86" spans="1:2" x14ac:dyDescent="0.35">
      <c r="A86" s="2">
        <f ca="1">IFERROR(__xludf.DUMMYFUNCTION("""COMPUTED_VALUE"""),43962.6458333333)</f>
        <v>43962.645833333299</v>
      </c>
      <c r="B86" s="1">
        <f ca="1">IFERROR(__xludf.DUMMYFUNCTION("""COMPUTED_VALUE"""),2290)</f>
        <v>2290</v>
      </c>
    </row>
    <row r="87" spans="1:2" x14ac:dyDescent="0.35">
      <c r="A87" s="2">
        <f ca="1">IFERROR(__xludf.DUMMYFUNCTION("""COMPUTED_VALUE"""),43963.6458333333)</f>
        <v>43963.645833333299</v>
      </c>
      <c r="B87" s="1">
        <f ca="1">IFERROR(__xludf.DUMMYFUNCTION("""COMPUTED_VALUE"""),2245)</f>
        <v>2245</v>
      </c>
    </row>
    <row r="88" spans="1:2" x14ac:dyDescent="0.35">
      <c r="A88" s="2">
        <f ca="1">IFERROR(__xludf.DUMMYFUNCTION("""COMPUTED_VALUE"""),43964.6458333333)</f>
        <v>43964.645833333299</v>
      </c>
      <c r="B88" s="1">
        <f ca="1">IFERROR(__xludf.DUMMYFUNCTION("""COMPUTED_VALUE"""),2280)</f>
        <v>2280</v>
      </c>
    </row>
    <row r="89" spans="1:2" x14ac:dyDescent="0.35">
      <c r="A89" s="2">
        <f ca="1">IFERROR(__xludf.DUMMYFUNCTION("""COMPUTED_VALUE"""),43965.6458333333)</f>
        <v>43965.645833333299</v>
      </c>
      <c r="B89" s="1">
        <f ca="1">IFERROR(__xludf.DUMMYFUNCTION("""COMPUTED_VALUE"""),2230)</f>
        <v>2230</v>
      </c>
    </row>
    <row r="90" spans="1:2" x14ac:dyDescent="0.35">
      <c r="A90" s="2">
        <f ca="1">IFERROR(__xludf.DUMMYFUNCTION("""COMPUTED_VALUE"""),43966.6458333333)</f>
        <v>43966.645833333299</v>
      </c>
      <c r="B90" s="1">
        <f ca="1">IFERROR(__xludf.DUMMYFUNCTION("""COMPUTED_VALUE"""),2230)</f>
        <v>2230</v>
      </c>
    </row>
    <row r="91" spans="1:2" x14ac:dyDescent="0.35">
      <c r="A91" s="2">
        <f ca="1">IFERROR(__xludf.DUMMYFUNCTION("""COMPUTED_VALUE"""),43969.6458333333)</f>
        <v>43969.645833333299</v>
      </c>
      <c r="B91" s="1">
        <f ca="1">IFERROR(__xludf.DUMMYFUNCTION("""COMPUTED_VALUE"""),2270)</f>
        <v>2270</v>
      </c>
    </row>
    <row r="92" spans="1:2" x14ac:dyDescent="0.35">
      <c r="A92" s="2">
        <f ca="1">IFERROR(__xludf.DUMMYFUNCTION("""COMPUTED_VALUE"""),43970.6458333333)</f>
        <v>43970.645833333299</v>
      </c>
      <c r="B92" s="1">
        <f ca="1">IFERROR(__xludf.DUMMYFUNCTION("""COMPUTED_VALUE"""),2380)</f>
        <v>2380</v>
      </c>
    </row>
    <row r="93" spans="1:2" x14ac:dyDescent="0.35">
      <c r="A93" s="2">
        <f ca="1">IFERROR(__xludf.DUMMYFUNCTION("""COMPUTED_VALUE"""),43971.6458333333)</f>
        <v>43971.645833333299</v>
      </c>
      <c r="B93" s="1">
        <f ca="1">IFERROR(__xludf.DUMMYFUNCTION("""COMPUTED_VALUE"""),2320)</f>
        <v>2320</v>
      </c>
    </row>
    <row r="94" spans="1:2" x14ac:dyDescent="0.35">
      <c r="A94" s="2">
        <f ca="1">IFERROR(__xludf.DUMMYFUNCTION("""COMPUTED_VALUE"""),43972.6458333333)</f>
        <v>43972.645833333299</v>
      </c>
      <c r="B94" s="1">
        <f ca="1">IFERROR(__xludf.DUMMYFUNCTION("""COMPUTED_VALUE"""),2320)</f>
        <v>2320</v>
      </c>
    </row>
    <row r="95" spans="1:2" x14ac:dyDescent="0.35">
      <c r="A95" s="2">
        <f ca="1">IFERROR(__xludf.DUMMYFUNCTION("""COMPUTED_VALUE"""),43973.6458333333)</f>
        <v>43973.645833333299</v>
      </c>
      <c r="B95" s="1">
        <f ca="1">IFERROR(__xludf.DUMMYFUNCTION("""COMPUTED_VALUE"""),2300)</f>
        <v>2300</v>
      </c>
    </row>
    <row r="96" spans="1:2" x14ac:dyDescent="0.35">
      <c r="A96" s="2">
        <f ca="1">IFERROR(__xludf.DUMMYFUNCTION("""COMPUTED_VALUE"""),43976.6458333333)</f>
        <v>43976.645833333299</v>
      </c>
      <c r="B96" s="1">
        <f ca="1">IFERROR(__xludf.DUMMYFUNCTION("""COMPUTED_VALUE"""),2320)</f>
        <v>2320</v>
      </c>
    </row>
    <row r="97" spans="1:2" x14ac:dyDescent="0.35">
      <c r="A97" s="2">
        <f ca="1">IFERROR(__xludf.DUMMYFUNCTION("""COMPUTED_VALUE"""),43977.6458333333)</f>
        <v>43977.645833333299</v>
      </c>
      <c r="B97" s="1">
        <f ca="1">IFERROR(__xludf.DUMMYFUNCTION("""COMPUTED_VALUE"""),2325)</f>
        <v>2325</v>
      </c>
    </row>
    <row r="98" spans="1:2" x14ac:dyDescent="0.35">
      <c r="A98" s="2">
        <f ca="1">IFERROR(__xludf.DUMMYFUNCTION("""COMPUTED_VALUE"""),43978.6458333333)</f>
        <v>43978.645833333299</v>
      </c>
      <c r="B98" s="1">
        <f ca="1">IFERROR(__xludf.DUMMYFUNCTION("""COMPUTED_VALUE"""),2330)</f>
        <v>2330</v>
      </c>
    </row>
    <row r="99" spans="1:2" x14ac:dyDescent="0.35">
      <c r="A99" s="2">
        <f ca="1">IFERROR(__xludf.DUMMYFUNCTION("""COMPUTED_VALUE"""),43979.6458333333)</f>
        <v>43979.645833333299</v>
      </c>
      <c r="B99" s="1">
        <f ca="1">IFERROR(__xludf.DUMMYFUNCTION("""COMPUTED_VALUE"""),2265)</f>
        <v>2265</v>
      </c>
    </row>
    <row r="100" spans="1:2" x14ac:dyDescent="0.35">
      <c r="A100" s="2">
        <f ca="1">IFERROR(__xludf.DUMMYFUNCTION("""COMPUTED_VALUE"""),43980.6458333333)</f>
        <v>43980.645833333299</v>
      </c>
      <c r="B100" s="1">
        <f ca="1">IFERROR(__xludf.DUMMYFUNCTION("""COMPUTED_VALUE"""),2210)</f>
        <v>2210</v>
      </c>
    </row>
    <row r="101" spans="1:2" x14ac:dyDescent="0.35">
      <c r="A101" s="2">
        <f ca="1">IFERROR(__xludf.DUMMYFUNCTION("""COMPUTED_VALUE"""),43983.6458333333)</f>
        <v>43983.645833333299</v>
      </c>
      <c r="B101" s="1">
        <f ca="1">IFERROR(__xludf.DUMMYFUNCTION("""COMPUTED_VALUE"""),2300)</f>
        <v>2300</v>
      </c>
    </row>
    <row r="102" spans="1:2" x14ac:dyDescent="0.35">
      <c r="A102" s="2">
        <f ca="1">IFERROR(__xludf.DUMMYFUNCTION("""COMPUTED_VALUE"""),43984.6458333333)</f>
        <v>43984.645833333299</v>
      </c>
      <c r="B102" s="1">
        <f ca="1">IFERROR(__xludf.DUMMYFUNCTION("""COMPUTED_VALUE"""),2270)</f>
        <v>2270</v>
      </c>
    </row>
    <row r="103" spans="1:2" x14ac:dyDescent="0.35">
      <c r="A103" s="2">
        <f ca="1">IFERROR(__xludf.DUMMYFUNCTION("""COMPUTED_VALUE"""),43985.6458333333)</f>
        <v>43985.645833333299</v>
      </c>
      <c r="B103" s="1">
        <f ca="1">IFERROR(__xludf.DUMMYFUNCTION("""COMPUTED_VALUE"""),2295)</f>
        <v>2295</v>
      </c>
    </row>
    <row r="104" spans="1:2" x14ac:dyDescent="0.35">
      <c r="A104" s="2">
        <f ca="1">IFERROR(__xludf.DUMMYFUNCTION("""COMPUTED_VALUE"""),43986.6458333333)</f>
        <v>43986.645833333299</v>
      </c>
      <c r="B104" s="1">
        <f ca="1">IFERROR(__xludf.DUMMYFUNCTION("""COMPUTED_VALUE"""),2370)</f>
        <v>2370</v>
      </c>
    </row>
    <row r="105" spans="1:2" x14ac:dyDescent="0.35">
      <c r="A105" s="2">
        <f ca="1">IFERROR(__xludf.DUMMYFUNCTION("""COMPUTED_VALUE"""),43987.6458333333)</f>
        <v>43987.645833333299</v>
      </c>
      <c r="B105" s="1">
        <f ca="1">IFERROR(__xludf.DUMMYFUNCTION("""COMPUTED_VALUE"""),2355)</f>
        <v>2355</v>
      </c>
    </row>
    <row r="106" spans="1:2" x14ac:dyDescent="0.35">
      <c r="A106" s="2">
        <f ca="1">IFERROR(__xludf.DUMMYFUNCTION("""COMPUTED_VALUE"""),43990.6458333333)</f>
        <v>43990.645833333299</v>
      </c>
      <c r="B106" s="1">
        <f ca="1">IFERROR(__xludf.DUMMYFUNCTION("""COMPUTED_VALUE"""),2385)</f>
        <v>2385</v>
      </c>
    </row>
    <row r="107" spans="1:2" x14ac:dyDescent="0.35">
      <c r="A107" s="2">
        <f ca="1">IFERROR(__xludf.DUMMYFUNCTION("""COMPUTED_VALUE"""),43991.6458333333)</f>
        <v>43991.645833333299</v>
      </c>
      <c r="B107" s="1">
        <f ca="1">IFERROR(__xludf.DUMMYFUNCTION("""COMPUTED_VALUE"""),2295)</f>
        <v>2295</v>
      </c>
    </row>
    <row r="108" spans="1:2" x14ac:dyDescent="0.35">
      <c r="A108" s="2">
        <f ca="1">IFERROR(__xludf.DUMMYFUNCTION("""COMPUTED_VALUE"""),43992.6458333333)</f>
        <v>43992.645833333299</v>
      </c>
      <c r="B108" s="1">
        <f ca="1">IFERROR(__xludf.DUMMYFUNCTION("""COMPUTED_VALUE"""),2230)</f>
        <v>2230</v>
      </c>
    </row>
    <row r="109" spans="1:2" x14ac:dyDescent="0.35">
      <c r="A109" s="2">
        <f ca="1">IFERROR(__xludf.DUMMYFUNCTION("""COMPUTED_VALUE"""),43993.6458333333)</f>
        <v>43993.645833333299</v>
      </c>
      <c r="B109" s="1">
        <f ca="1">IFERROR(__xludf.DUMMYFUNCTION("""COMPUTED_VALUE"""),2280)</f>
        <v>2280</v>
      </c>
    </row>
    <row r="110" spans="1:2" x14ac:dyDescent="0.35">
      <c r="A110" s="2">
        <f ca="1">IFERROR(__xludf.DUMMYFUNCTION("""COMPUTED_VALUE"""),43994.6458333333)</f>
        <v>43994.645833333299</v>
      </c>
      <c r="B110" s="1">
        <f ca="1">IFERROR(__xludf.DUMMYFUNCTION("""COMPUTED_VALUE"""),2180)</f>
        <v>2180</v>
      </c>
    </row>
    <row r="111" spans="1:2" x14ac:dyDescent="0.35">
      <c r="A111" s="2">
        <f ca="1">IFERROR(__xludf.DUMMYFUNCTION("""COMPUTED_VALUE"""),43997.6458333333)</f>
        <v>43997.645833333299</v>
      </c>
      <c r="B111" s="1">
        <f ca="1">IFERROR(__xludf.DUMMYFUNCTION("""COMPUTED_VALUE"""),2000)</f>
        <v>2000</v>
      </c>
    </row>
    <row r="112" spans="1:2" x14ac:dyDescent="0.35">
      <c r="A112" s="2">
        <f ca="1">IFERROR(__xludf.DUMMYFUNCTION("""COMPUTED_VALUE"""),43998.6458333333)</f>
        <v>43998.645833333299</v>
      </c>
      <c r="B112" s="1">
        <f ca="1">IFERROR(__xludf.DUMMYFUNCTION("""COMPUTED_VALUE"""),2080)</f>
        <v>2080</v>
      </c>
    </row>
    <row r="113" spans="1:2" x14ac:dyDescent="0.35">
      <c r="A113" s="2">
        <f ca="1">IFERROR(__xludf.DUMMYFUNCTION("""COMPUTED_VALUE"""),43999.6458333333)</f>
        <v>43999.645833333299</v>
      </c>
      <c r="B113" s="1">
        <f ca="1">IFERROR(__xludf.DUMMYFUNCTION("""COMPUTED_VALUE"""),2055)</f>
        <v>2055</v>
      </c>
    </row>
    <row r="114" spans="1:2" x14ac:dyDescent="0.35">
      <c r="A114" s="2">
        <f ca="1">IFERROR(__xludf.DUMMYFUNCTION("""COMPUTED_VALUE"""),44000.6458333333)</f>
        <v>44000.645833333299</v>
      </c>
      <c r="B114" s="1">
        <f ca="1">IFERROR(__xludf.DUMMYFUNCTION("""COMPUTED_VALUE"""),2015)</f>
        <v>2015</v>
      </c>
    </row>
    <row r="115" spans="1:2" x14ac:dyDescent="0.35">
      <c r="A115" s="2">
        <f ca="1">IFERROR(__xludf.DUMMYFUNCTION("""COMPUTED_VALUE"""),44001.6458333333)</f>
        <v>44001.645833333299</v>
      </c>
      <c r="B115" s="1">
        <f ca="1">IFERROR(__xludf.DUMMYFUNCTION("""COMPUTED_VALUE"""),2025)</f>
        <v>2025</v>
      </c>
    </row>
    <row r="116" spans="1:2" x14ac:dyDescent="0.35">
      <c r="A116" s="2">
        <f ca="1">IFERROR(__xludf.DUMMYFUNCTION("""COMPUTED_VALUE"""),44004.6458333333)</f>
        <v>44004.645833333299</v>
      </c>
      <c r="B116" s="1">
        <f ca="1">IFERROR(__xludf.DUMMYFUNCTION("""COMPUTED_VALUE"""),2125)</f>
        <v>2125</v>
      </c>
    </row>
    <row r="117" spans="1:2" x14ac:dyDescent="0.35">
      <c r="A117" s="2">
        <f ca="1">IFERROR(__xludf.DUMMYFUNCTION("""COMPUTED_VALUE"""),44005.6458333333)</f>
        <v>44005.645833333299</v>
      </c>
      <c r="B117" s="1">
        <f ca="1">IFERROR(__xludf.DUMMYFUNCTION("""COMPUTED_VALUE"""),2055)</f>
        <v>2055</v>
      </c>
    </row>
    <row r="118" spans="1:2" x14ac:dyDescent="0.35">
      <c r="A118" s="2">
        <f ca="1">IFERROR(__xludf.DUMMYFUNCTION("""COMPUTED_VALUE"""),44006.6458333333)</f>
        <v>44006.645833333299</v>
      </c>
      <c r="B118" s="1">
        <f ca="1">IFERROR(__xludf.DUMMYFUNCTION("""COMPUTED_VALUE"""),2050)</f>
        <v>2050</v>
      </c>
    </row>
    <row r="119" spans="1:2" x14ac:dyDescent="0.35">
      <c r="A119" s="2">
        <f ca="1">IFERROR(__xludf.DUMMYFUNCTION("""COMPUTED_VALUE"""),44007.6458333333)</f>
        <v>44007.645833333299</v>
      </c>
      <c r="B119" s="1">
        <f ca="1">IFERROR(__xludf.DUMMYFUNCTION("""COMPUTED_VALUE"""),2050)</f>
        <v>2050</v>
      </c>
    </row>
    <row r="120" spans="1:2" x14ac:dyDescent="0.35">
      <c r="A120" s="2">
        <f ca="1">IFERROR(__xludf.DUMMYFUNCTION("""COMPUTED_VALUE"""),44008.6458333333)</f>
        <v>44008.645833333299</v>
      </c>
      <c r="B120" s="1">
        <f ca="1">IFERROR(__xludf.DUMMYFUNCTION("""COMPUTED_VALUE"""),2030)</f>
        <v>2030</v>
      </c>
    </row>
    <row r="121" spans="1:2" x14ac:dyDescent="0.35">
      <c r="A121" s="2">
        <f ca="1">IFERROR(__xludf.DUMMYFUNCTION("""COMPUTED_VALUE"""),44011.6458333333)</f>
        <v>44011.645833333299</v>
      </c>
      <c r="B121" s="1">
        <f ca="1">IFERROR(__xludf.DUMMYFUNCTION("""COMPUTED_VALUE"""),1980)</f>
        <v>1980</v>
      </c>
    </row>
    <row r="122" spans="1:2" x14ac:dyDescent="0.35">
      <c r="A122" s="2">
        <f ca="1">IFERROR(__xludf.DUMMYFUNCTION("""COMPUTED_VALUE"""),44012.6458333333)</f>
        <v>44012.645833333299</v>
      </c>
      <c r="B122" s="1">
        <f ca="1">IFERROR(__xludf.DUMMYFUNCTION("""COMPUTED_VALUE"""),1985)</f>
        <v>1985</v>
      </c>
    </row>
    <row r="123" spans="1:2" x14ac:dyDescent="0.35">
      <c r="A123" s="2">
        <f ca="1">IFERROR(__xludf.DUMMYFUNCTION("""COMPUTED_VALUE"""),44013.6458333333)</f>
        <v>44013.645833333299</v>
      </c>
      <c r="B123" s="1">
        <f ca="1">IFERROR(__xludf.DUMMYFUNCTION("""COMPUTED_VALUE"""),1940)</f>
        <v>1940</v>
      </c>
    </row>
    <row r="124" spans="1:2" x14ac:dyDescent="0.35">
      <c r="A124" s="2">
        <f ca="1">IFERROR(__xludf.DUMMYFUNCTION("""COMPUTED_VALUE"""),44014.6458333333)</f>
        <v>44014.645833333299</v>
      </c>
      <c r="B124" s="1">
        <f ca="1">IFERROR(__xludf.DUMMYFUNCTION("""COMPUTED_VALUE"""),1975)</f>
        <v>1975</v>
      </c>
    </row>
    <row r="125" spans="1:2" x14ac:dyDescent="0.35">
      <c r="A125" s="2">
        <f ca="1">IFERROR(__xludf.DUMMYFUNCTION("""COMPUTED_VALUE"""),44015.6458333333)</f>
        <v>44015.645833333299</v>
      </c>
      <c r="B125" s="1">
        <f ca="1">IFERROR(__xludf.DUMMYFUNCTION("""COMPUTED_VALUE"""),1980)</f>
        <v>1980</v>
      </c>
    </row>
    <row r="126" spans="1:2" x14ac:dyDescent="0.35">
      <c r="A126" s="2">
        <f ca="1">IFERROR(__xludf.DUMMYFUNCTION("""COMPUTED_VALUE"""),44018.6458333333)</f>
        <v>44018.645833333299</v>
      </c>
      <c r="B126" s="1">
        <f ca="1">IFERROR(__xludf.DUMMYFUNCTION("""COMPUTED_VALUE"""),1990)</f>
        <v>1990</v>
      </c>
    </row>
    <row r="127" spans="1:2" x14ac:dyDescent="0.35">
      <c r="A127" s="2">
        <f ca="1">IFERROR(__xludf.DUMMYFUNCTION("""COMPUTED_VALUE"""),44019.6458333333)</f>
        <v>44019.645833333299</v>
      </c>
      <c r="B127" s="1">
        <f ca="1">IFERROR(__xludf.DUMMYFUNCTION("""COMPUTED_VALUE"""),1985)</f>
        <v>1985</v>
      </c>
    </row>
    <row r="128" spans="1:2" x14ac:dyDescent="0.35">
      <c r="A128" s="2">
        <f ca="1">IFERROR(__xludf.DUMMYFUNCTION("""COMPUTED_VALUE"""),44020.6458333333)</f>
        <v>44020.645833333299</v>
      </c>
      <c r="B128" s="1">
        <f ca="1">IFERROR(__xludf.DUMMYFUNCTION("""COMPUTED_VALUE"""),1980)</f>
        <v>1980</v>
      </c>
    </row>
    <row r="129" spans="1:2" x14ac:dyDescent="0.35">
      <c r="A129" s="2">
        <f ca="1">IFERROR(__xludf.DUMMYFUNCTION("""COMPUTED_VALUE"""),44021.6458333333)</f>
        <v>44021.645833333299</v>
      </c>
      <c r="B129" s="1">
        <f ca="1">IFERROR(__xludf.DUMMYFUNCTION("""COMPUTED_VALUE"""),1950)</f>
        <v>1950</v>
      </c>
    </row>
    <row r="130" spans="1:2" x14ac:dyDescent="0.35">
      <c r="A130" s="2">
        <f ca="1">IFERROR(__xludf.DUMMYFUNCTION("""COMPUTED_VALUE"""),44022.6458333333)</f>
        <v>44022.645833333299</v>
      </c>
      <c r="B130" s="1">
        <f ca="1">IFERROR(__xludf.DUMMYFUNCTION("""COMPUTED_VALUE"""),1880)</f>
        <v>1880</v>
      </c>
    </row>
    <row r="131" spans="1:2" x14ac:dyDescent="0.35">
      <c r="A131" s="2">
        <f ca="1">IFERROR(__xludf.DUMMYFUNCTION("""COMPUTED_VALUE"""),44025.6458333333)</f>
        <v>44025.645833333299</v>
      </c>
      <c r="B131" s="1">
        <f ca="1">IFERROR(__xludf.DUMMYFUNCTION("""COMPUTED_VALUE"""),1900)</f>
        <v>1900</v>
      </c>
    </row>
    <row r="132" spans="1:2" x14ac:dyDescent="0.35">
      <c r="A132" s="2">
        <f ca="1">IFERROR(__xludf.DUMMYFUNCTION("""COMPUTED_VALUE"""),44026.6458333333)</f>
        <v>44026.645833333299</v>
      </c>
      <c r="B132" s="1">
        <f ca="1">IFERROR(__xludf.DUMMYFUNCTION("""COMPUTED_VALUE"""),1880)</f>
        <v>1880</v>
      </c>
    </row>
    <row r="133" spans="1:2" x14ac:dyDescent="0.35">
      <c r="A133" s="2">
        <f ca="1">IFERROR(__xludf.DUMMYFUNCTION("""COMPUTED_VALUE"""),44027.6458333333)</f>
        <v>44027.645833333299</v>
      </c>
      <c r="B133" s="1">
        <f ca="1">IFERROR(__xludf.DUMMYFUNCTION("""COMPUTED_VALUE"""),1890)</f>
        <v>1890</v>
      </c>
    </row>
    <row r="134" spans="1:2" x14ac:dyDescent="0.35">
      <c r="A134" s="2">
        <f ca="1">IFERROR(__xludf.DUMMYFUNCTION("""COMPUTED_VALUE"""),44028.6458333333)</f>
        <v>44028.645833333299</v>
      </c>
      <c r="B134" s="1">
        <f ca="1">IFERROR(__xludf.DUMMYFUNCTION("""COMPUTED_VALUE"""),1870)</f>
        <v>1870</v>
      </c>
    </row>
    <row r="135" spans="1:2" x14ac:dyDescent="0.35">
      <c r="A135" s="2">
        <f ca="1">IFERROR(__xludf.DUMMYFUNCTION("""COMPUTED_VALUE"""),44029.6458333333)</f>
        <v>44029.645833333299</v>
      </c>
      <c r="B135" s="1">
        <f ca="1">IFERROR(__xludf.DUMMYFUNCTION("""COMPUTED_VALUE"""),1860)</f>
        <v>1860</v>
      </c>
    </row>
    <row r="136" spans="1:2" x14ac:dyDescent="0.35">
      <c r="A136" s="2">
        <f ca="1">IFERROR(__xludf.DUMMYFUNCTION("""COMPUTED_VALUE"""),44032.6458333333)</f>
        <v>44032.645833333299</v>
      </c>
      <c r="B136" s="1">
        <f ca="1">IFERROR(__xludf.DUMMYFUNCTION("""COMPUTED_VALUE"""),1815)</f>
        <v>1815</v>
      </c>
    </row>
    <row r="137" spans="1:2" x14ac:dyDescent="0.35">
      <c r="A137" s="2">
        <f ca="1">IFERROR(__xludf.DUMMYFUNCTION("""COMPUTED_VALUE"""),44033.6458333333)</f>
        <v>44033.645833333299</v>
      </c>
      <c r="B137" s="1">
        <f ca="1">IFERROR(__xludf.DUMMYFUNCTION("""COMPUTED_VALUE"""),1845)</f>
        <v>1845</v>
      </c>
    </row>
    <row r="138" spans="1:2" x14ac:dyDescent="0.35">
      <c r="A138" s="2">
        <f ca="1">IFERROR(__xludf.DUMMYFUNCTION("""COMPUTED_VALUE"""),44034.6458333333)</f>
        <v>44034.645833333299</v>
      </c>
      <c r="B138" s="1">
        <f ca="1">IFERROR(__xludf.DUMMYFUNCTION("""COMPUTED_VALUE"""),1820)</f>
        <v>1820</v>
      </c>
    </row>
    <row r="139" spans="1:2" x14ac:dyDescent="0.35">
      <c r="A139" s="2">
        <f ca="1">IFERROR(__xludf.DUMMYFUNCTION("""COMPUTED_VALUE"""),44035.6458333333)</f>
        <v>44035.645833333299</v>
      </c>
      <c r="B139" s="1">
        <f ca="1">IFERROR(__xludf.DUMMYFUNCTION("""COMPUTED_VALUE"""),1775)</f>
        <v>1775</v>
      </c>
    </row>
    <row r="140" spans="1:2" x14ac:dyDescent="0.35">
      <c r="A140" s="2">
        <f ca="1">IFERROR(__xludf.DUMMYFUNCTION("""COMPUTED_VALUE"""),44036.6458333333)</f>
        <v>44036.645833333299</v>
      </c>
      <c r="B140" s="1">
        <f ca="1">IFERROR(__xludf.DUMMYFUNCTION("""COMPUTED_VALUE"""),1780)</f>
        <v>1780</v>
      </c>
    </row>
    <row r="141" spans="1:2" x14ac:dyDescent="0.35">
      <c r="A141" s="2">
        <f ca="1">IFERROR(__xludf.DUMMYFUNCTION("""COMPUTED_VALUE"""),44039.6458333333)</f>
        <v>44039.645833333299</v>
      </c>
      <c r="B141" s="1">
        <f ca="1">IFERROR(__xludf.DUMMYFUNCTION("""COMPUTED_VALUE"""),1900)</f>
        <v>1900</v>
      </c>
    </row>
    <row r="142" spans="1:2" x14ac:dyDescent="0.35">
      <c r="A142" s="2">
        <f ca="1">IFERROR(__xludf.DUMMYFUNCTION("""COMPUTED_VALUE"""),44040.6458333333)</f>
        <v>44040.645833333299</v>
      </c>
      <c r="B142" s="1">
        <f ca="1">IFERROR(__xludf.DUMMYFUNCTION("""COMPUTED_VALUE"""),1935)</f>
        <v>1935</v>
      </c>
    </row>
    <row r="143" spans="1:2" x14ac:dyDescent="0.35">
      <c r="A143" s="2">
        <f ca="1">IFERROR(__xludf.DUMMYFUNCTION("""COMPUTED_VALUE"""),44041.6458333333)</f>
        <v>44041.645833333299</v>
      </c>
      <c r="B143" s="1">
        <f ca="1">IFERROR(__xludf.DUMMYFUNCTION("""COMPUTED_VALUE"""),1935)</f>
        <v>1935</v>
      </c>
    </row>
    <row r="144" spans="1:2" x14ac:dyDescent="0.35">
      <c r="A144" s="2">
        <f ca="1">IFERROR(__xludf.DUMMYFUNCTION("""COMPUTED_VALUE"""),44042.6458333333)</f>
        <v>44042.645833333299</v>
      </c>
      <c r="B144" s="1">
        <f ca="1">IFERROR(__xludf.DUMMYFUNCTION("""COMPUTED_VALUE"""),2015)</f>
        <v>2015</v>
      </c>
    </row>
    <row r="145" spans="1:2" x14ac:dyDescent="0.35">
      <c r="A145" s="2">
        <f ca="1">IFERROR(__xludf.DUMMYFUNCTION("""COMPUTED_VALUE"""),44043.6458333333)</f>
        <v>44043.645833333299</v>
      </c>
      <c r="B145" s="1">
        <f ca="1">IFERROR(__xludf.DUMMYFUNCTION("""COMPUTED_VALUE"""),1990)</f>
        <v>1990</v>
      </c>
    </row>
    <row r="146" spans="1:2" x14ac:dyDescent="0.35">
      <c r="A146" s="2">
        <f ca="1">IFERROR(__xludf.DUMMYFUNCTION("""COMPUTED_VALUE"""),44046.6458333333)</f>
        <v>44046.645833333299</v>
      </c>
      <c r="B146" s="1">
        <f ca="1">IFERROR(__xludf.DUMMYFUNCTION("""COMPUTED_VALUE"""),1915)</f>
        <v>1915</v>
      </c>
    </row>
    <row r="147" spans="1:2" x14ac:dyDescent="0.35">
      <c r="A147" s="2">
        <f ca="1">IFERROR(__xludf.DUMMYFUNCTION("""COMPUTED_VALUE"""),44047.6458333333)</f>
        <v>44047.645833333299</v>
      </c>
      <c r="B147" s="1">
        <f ca="1">IFERROR(__xludf.DUMMYFUNCTION("""COMPUTED_VALUE"""),1925)</f>
        <v>1925</v>
      </c>
    </row>
    <row r="148" spans="1:2" x14ac:dyDescent="0.35">
      <c r="A148" s="2">
        <f ca="1">IFERROR(__xludf.DUMMYFUNCTION("""COMPUTED_VALUE"""),44048.6458333333)</f>
        <v>44048.645833333299</v>
      </c>
      <c r="B148" s="1">
        <f ca="1">IFERROR(__xludf.DUMMYFUNCTION("""COMPUTED_VALUE"""),1900)</f>
        <v>1900</v>
      </c>
    </row>
    <row r="149" spans="1:2" x14ac:dyDescent="0.35">
      <c r="A149" s="2">
        <f ca="1">IFERROR(__xludf.DUMMYFUNCTION("""COMPUTED_VALUE"""),44049.6458333333)</f>
        <v>44049.645833333299</v>
      </c>
      <c r="B149" s="1">
        <f ca="1">IFERROR(__xludf.DUMMYFUNCTION("""COMPUTED_VALUE"""),1900)</f>
        <v>1900</v>
      </c>
    </row>
    <row r="150" spans="1:2" x14ac:dyDescent="0.35">
      <c r="A150" s="2">
        <f ca="1">IFERROR(__xludf.DUMMYFUNCTION("""COMPUTED_VALUE"""),44050.6458333333)</f>
        <v>44050.645833333299</v>
      </c>
      <c r="B150" s="1">
        <f ca="1">IFERROR(__xludf.DUMMYFUNCTION("""COMPUTED_VALUE"""),1885)</f>
        <v>1885</v>
      </c>
    </row>
    <row r="151" spans="1:2" x14ac:dyDescent="0.35">
      <c r="A151" s="2">
        <f ca="1">IFERROR(__xludf.DUMMYFUNCTION("""COMPUTED_VALUE"""),44053.6458333333)</f>
        <v>44053.645833333299</v>
      </c>
      <c r="B151" s="1">
        <f ca="1">IFERROR(__xludf.DUMMYFUNCTION("""COMPUTED_VALUE"""),1850)</f>
        <v>1850</v>
      </c>
    </row>
    <row r="152" spans="1:2" x14ac:dyDescent="0.35">
      <c r="A152" s="2">
        <f ca="1">IFERROR(__xludf.DUMMYFUNCTION("""COMPUTED_VALUE"""),44054.6458333333)</f>
        <v>44054.645833333299</v>
      </c>
      <c r="B152" s="1">
        <f ca="1">IFERROR(__xludf.DUMMYFUNCTION("""COMPUTED_VALUE"""),1860)</f>
        <v>1860</v>
      </c>
    </row>
    <row r="153" spans="1:2" x14ac:dyDescent="0.35">
      <c r="A153" s="2">
        <f ca="1">IFERROR(__xludf.DUMMYFUNCTION("""COMPUTED_VALUE"""),44055.6458333333)</f>
        <v>44055.645833333299</v>
      </c>
      <c r="B153" s="1">
        <f ca="1">IFERROR(__xludf.DUMMYFUNCTION("""COMPUTED_VALUE"""),1905)</f>
        <v>1905</v>
      </c>
    </row>
    <row r="154" spans="1:2" x14ac:dyDescent="0.35">
      <c r="A154" s="2">
        <f ca="1">IFERROR(__xludf.DUMMYFUNCTION("""COMPUTED_VALUE"""),44056.6458333333)</f>
        <v>44056.645833333299</v>
      </c>
      <c r="B154" s="1">
        <f ca="1">IFERROR(__xludf.DUMMYFUNCTION("""COMPUTED_VALUE"""),1900)</f>
        <v>1900</v>
      </c>
    </row>
    <row r="155" spans="1:2" x14ac:dyDescent="0.35">
      <c r="A155" s="2">
        <f ca="1">IFERROR(__xludf.DUMMYFUNCTION("""COMPUTED_VALUE"""),44057.6458333333)</f>
        <v>44057.645833333299</v>
      </c>
      <c r="B155" s="1">
        <f ca="1">IFERROR(__xludf.DUMMYFUNCTION("""COMPUTED_VALUE"""),1900)</f>
        <v>1900</v>
      </c>
    </row>
    <row r="156" spans="1:2" x14ac:dyDescent="0.35">
      <c r="A156" s="2">
        <f ca="1">IFERROR(__xludf.DUMMYFUNCTION("""COMPUTED_VALUE"""),44061.6458333333)</f>
        <v>44061.645833333299</v>
      </c>
      <c r="B156" s="1">
        <f ca="1">IFERROR(__xludf.DUMMYFUNCTION("""COMPUTED_VALUE"""),1860)</f>
        <v>1860</v>
      </c>
    </row>
    <row r="157" spans="1:2" x14ac:dyDescent="0.35">
      <c r="A157" s="2">
        <f ca="1">IFERROR(__xludf.DUMMYFUNCTION("""COMPUTED_VALUE"""),44062.6458333333)</f>
        <v>44062.645833333299</v>
      </c>
      <c r="B157" s="1">
        <f ca="1">IFERROR(__xludf.DUMMYFUNCTION("""COMPUTED_VALUE"""),1850)</f>
        <v>1850</v>
      </c>
    </row>
    <row r="158" spans="1:2" x14ac:dyDescent="0.35">
      <c r="A158" s="2">
        <f ca="1">IFERROR(__xludf.DUMMYFUNCTION("""COMPUTED_VALUE"""),44063.6458333333)</f>
        <v>44063.645833333299</v>
      </c>
      <c r="B158" s="1">
        <f ca="1">IFERROR(__xludf.DUMMYFUNCTION("""COMPUTED_VALUE"""),1690)</f>
        <v>1690</v>
      </c>
    </row>
    <row r="159" spans="1:2" x14ac:dyDescent="0.35">
      <c r="A159" s="2">
        <f ca="1">IFERROR(__xludf.DUMMYFUNCTION("""COMPUTED_VALUE"""),44064.6458333333)</f>
        <v>44064.645833333299</v>
      </c>
      <c r="B159" s="1">
        <f ca="1">IFERROR(__xludf.DUMMYFUNCTION("""COMPUTED_VALUE"""),1680)</f>
        <v>1680</v>
      </c>
    </row>
    <row r="160" spans="1:2" x14ac:dyDescent="0.35">
      <c r="A160" s="2">
        <f ca="1">IFERROR(__xludf.DUMMYFUNCTION("""COMPUTED_VALUE"""),44067.6458333333)</f>
        <v>44067.645833333299</v>
      </c>
      <c r="B160" s="1">
        <f ca="1">IFERROR(__xludf.DUMMYFUNCTION("""COMPUTED_VALUE"""),1635)</f>
        <v>1635</v>
      </c>
    </row>
    <row r="161" spans="1:2" x14ac:dyDescent="0.35">
      <c r="A161" s="2">
        <f ca="1">IFERROR(__xludf.DUMMYFUNCTION("""COMPUTED_VALUE"""),44068.6458333333)</f>
        <v>44068.645833333299</v>
      </c>
      <c r="B161" s="1">
        <f ca="1">IFERROR(__xludf.DUMMYFUNCTION("""COMPUTED_VALUE"""),1645)</f>
        <v>1645</v>
      </c>
    </row>
    <row r="162" spans="1:2" x14ac:dyDescent="0.35">
      <c r="A162" s="2">
        <f ca="1">IFERROR(__xludf.DUMMYFUNCTION("""COMPUTED_VALUE"""),44069.6458333333)</f>
        <v>44069.645833333299</v>
      </c>
      <c r="B162" s="1">
        <f ca="1">IFERROR(__xludf.DUMMYFUNCTION("""COMPUTED_VALUE"""),1590)</f>
        <v>1590</v>
      </c>
    </row>
    <row r="163" spans="1:2" x14ac:dyDescent="0.35">
      <c r="A163" s="2">
        <f ca="1">IFERROR(__xludf.DUMMYFUNCTION("""COMPUTED_VALUE"""),44070.6458333333)</f>
        <v>44070.645833333299</v>
      </c>
      <c r="B163" s="1">
        <f ca="1">IFERROR(__xludf.DUMMYFUNCTION("""COMPUTED_VALUE"""),1550)</f>
        <v>1550</v>
      </c>
    </row>
    <row r="164" spans="1:2" x14ac:dyDescent="0.35">
      <c r="A164" s="2">
        <f ca="1">IFERROR(__xludf.DUMMYFUNCTION("""COMPUTED_VALUE"""),44071.6458333333)</f>
        <v>44071.645833333299</v>
      </c>
      <c r="B164" s="1">
        <f ca="1">IFERROR(__xludf.DUMMYFUNCTION("""COMPUTED_VALUE"""),1595)</f>
        <v>1595</v>
      </c>
    </row>
    <row r="165" spans="1:2" x14ac:dyDescent="0.35">
      <c r="A165" s="2">
        <f ca="1">IFERROR(__xludf.DUMMYFUNCTION("""COMPUTED_VALUE"""),44074.6458333333)</f>
        <v>44074.645833333299</v>
      </c>
      <c r="B165" s="1">
        <f ca="1">IFERROR(__xludf.DUMMYFUNCTION("""COMPUTED_VALUE"""),1600)</f>
        <v>1600</v>
      </c>
    </row>
    <row r="166" spans="1:2" x14ac:dyDescent="0.35">
      <c r="A166" s="2">
        <f ca="1">IFERROR(__xludf.DUMMYFUNCTION("""COMPUTED_VALUE"""),44075.6458333333)</f>
        <v>44075.645833333299</v>
      </c>
      <c r="B166" s="1">
        <f ca="1">IFERROR(__xludf.DUMMYFUNCTION("""COMPUTED_VALUE"""),1625)</f>
        <v>1625</v>
      </c>
    </row>
    <row r="167" spans="1:2" x14ac:dyDescent="0.35">
      <c r="A167" s="2">
        <f ca="1">IFERROR(__xludf.DUMMYFUNCTION("""COMPUTED_VALUE"""),44076.6458333333)</f>
        <v>44076.645833333299</v>
      </c>
      <c r="B167" s="1">
        <f ca="1">IFERROR(__xludf.DUMMYFUNCTION("""COMPUTED_VALUE"""),1640)</f>
        <v>1640</v>
      </c>
    </row>
    <row r="168" spans="1:2" x14ac:dyDescent="0.35">
      <c r="A168" s="2">
        <f ca="1">IFERROR(__xludf.DUMMYFUNCTION("""COMPUTED_VALUE"""),44077.6458333333)</f>
        <v>44077.645833333299</v>
      </c>
      <c r="B168" s="1">
        <f ca="1">IFERROR(__xludf.DUMMYFUNCTION("""COMPUTED_VALUE"""),1635)</f>
        <v>1635</v>
      </c>
    </row>
    <row r="169" spans="1:2" x14ac:dyDescent="0.35">
      <c r="A169" s="2">
        <f ca="1">IFERROR(__xludf.DUMMYFUNCTION("""COMPUTED_VALUE"""),44078.6458333333)</f>
        <v>44078.645833333299</v>
      </c>
      <c r="B169" s="1">
        <f ca="1">IFERROR(__xludf.DUMMYFUNCTION("""COMPUTED_VALUE"""),1610)</f>
        <v>1610</v>
      </c>
    </row>
    <row r="170" spans="1:2" x14ac:dyDescent="0.35">
      <c r="A170" s="2">
        <f ca="1">IFERROR(__xludf.DUMMYFUNCTION("""COMPUTED_VALUE"""),44081.6458333333)</f>
        <v>44081.645833333299</v>
      </c>
      <c r="B170" s="1">
        <f ca="1">IFERROR(__xludf.DUMMYFUNCTION("""COMPUTED_VALUE"""),1650)</f>
        <v>1650</v>
      </c>
    </row>
    <row r="171" spans="1:2" x14ac:dyDescent="0.35">
      <c r="A171" s="2">
        <f ca="1">IFERROR(__xludf.DUMMYFUNCTION("""COMPUTED_VALUE"""),44083.6458333333)</f>
        <v>44083.645833333299</v>
      </c>
      <c r="B171" s="1">
        <f ca="1">IFERROR(__xludf.DUMMYFUNCTION("""COMPUTED_VALUE"""),1630)</f>
        <v>1630</v>
      </c>
    </row>
    <row r="172" spans="1:2" x14ac:dyDescent="0.35">
      <c r="A172" s="2">
        <f ca="1">IFERROR(__xludf.DUMMYFUNCTION("""COMPUTED_VALUE"""),44084.6458333333)</f>
        <v>44084.645833333299</v>
      </c>
      <c r="B172" s="1">
        <f ca="1">IFERROR(__xludf.DUMMYFUNCTION("""COMPUTED_VALUE"""),1665)</f>
        <v>1665</v>
      </c>
    </row>
    <row r="173" spans="1:2" x14ac:dyDescent="0.35">
      <c r="A173" s="2">
        <f ca="1">IFERROR(__xludf.DUMMYFUNCTION("""COMPUTED_VALUE"""),44085.6458333333)</f>
        <v>44085.645833333299</v>
      </c>
      <c r="B173" s="1">
        <f ca="1">IFERROR(__xludf.DUMMYFUNCTION("""COMPUTED_VALUE"""),1690)</f>
        <v>1690</v>
      </c>
    </row>
    <row r="174" spans="1:2" x14ac:dyDescent="0.35">
      <c r="A174" s="2">
        <f ca="1">IFERROR(__xludf.DUMMYFUNCTION("""COMPUTED_VALUE"""),44088.6458333333)</f>
        <v>44088.645833333299</v>
      </c>
      <c r="B174" s="1">
        <f ca="1">IFERROR(__xludf.DUMMYFUNCTION("""COMPUTED_VALUE"""),1745)</f>
        <v>1745</v>
      </c>
    </row>
    <row r="175" spans="1:2" x14ac:dyDescent="0.35">
      <c r="A175" s="2">
        <f ca="1">IFERROR(__xludf.DUMMYFUNCTION("""COMPUTED_VALUE"""),44089.6458333333)</f>
        <v>44089.645833333299</v>
      </c>
      <c r="B175" s="1">
        <f ca="1">IFERROR(__xludf.DUMMYFUNCTION("""COMPUTED_VALUE"""),1720)</f>
        <v>1720</v>
      </c>
    </row>
    <row r="176" spans="1:2" x14ac:dyDescent="0.35">
      <c r="A176" s="2">
        <f ca="1">IFERROR(__xludf.DUMMYFUNCTION("""COMPUTED_VALUE"""),44090.6458333333)</f>
        <v>44090.645833333299</v>
      </c>
      <c r="B176" s="1">
        <f ca="1">IFERROR(__xludf.DUMMYFUNCTION("""COMPUTED_VALUE"""),1725)</f>
        <v>1725</v>
      </c>
    </row>
    <row r="177" spans="1:2" x14ac:dyDescent="0.35">
      <c r="A177" s="2">
        <f ca="1">IFERROR(__xludf.DUMMYFUNCTION("""COMPUTED_VALUE"""),44091.6458333333)</f>
        <v>44091.645833333299</v>
      </c>
      <c r="B177" s="1">
        <f ca="1">IFERROR(__xludf.DUMMYFUNCTION("""COMPUTED_VALUE"""),1720)</f>
        <v>1720</v>
      </c>
    </row>
    <row r="178" spans="1:2" x14ac:dyDescent="0.35">
      <c r="A178" s="2">
        <f ca="1">IFERROR(__xludf.DUMMYFUNCTION("""COMPUTED_VALUE"""),44092.6458333333)</f>
        <v>44092.645833333299</v>
      </c>
      <c r="B178" s="1">
        <f ca="1">IFERROR(__xludf.DUMMYFUNCTION("""COMPUTED_VALUE"""),1710)</f>
        <v>1710</v>
      </c>
    </row>
    <row r="179" spans="1:2" x14ac:dyDescent="0.35">
      <c r="A179" s="2">
        <f ca="1">IFERROR(__xludf.DUMMYFUNCTION("""COMPUTED_VALUE"""),44095.6458333333)</f>
        <v>44095.645833333299</v>
      </c>
      <c r="B179" s="1">
        <f ca="1">IFERROR(__xludf.DUMMYFUNCTION("""COMPUTED_VALUE"""),1660)</f>
        <v>1660</v>
      </c>
    </row>
    <row r="180" spans="1:2" x14ac:dyDescent="0.35">
      <c r="A180" s="2">
        <f ca="1">IFERROR(__xludf.DUMMYFUNCTION("""COMPUTED_VALUE"""),44096.6458333333)</f>
        <v>44096.645833333299</v>
      </c>
      <c r="B180" s="1">
        <f ca="1">IFERROR(__xludf.DUMMYFUNCTION("""COMPUTED_VALUE"""),1620)</f>
        <v>1620</v>
      </c>
    </row>
    <row r="181" spans="1:2" x14ac:dyDescent="0.35">
      <c r="A181" s="2">
        <f ca="1">IFERROR(__xludf.DUMMYFUNCTION("""COMPUTED_VALUE"""),44097.6458333333)</f>
        <v>44097.645833333299</v>
      </c>
      <c r="B181" s="1">
        <f ca="1">IFERROR(__xludf.DUMMYFUNCTION("""COMPUTED_VALUE"""),1680)</f>
        <v>1680</v>
      </c>
    </row>
    <row r="182" spans="1:2" x14ac:dyDescent="0.35">
      <c r="A182" s="2">
        <f ca="1">IFERROR(__xludf.DUMMYFUNCTION("""COMPUTED_VALUE"""),44098.6458333333)</f>
        <v>44098.645833333299</v>
      </c>
      <c r="B182" s="1">
        <f ca="1">IFERROR(__xludf.DUMMYFUNCTION("""COMPUTED_VALUE"""),1625)</f>
        <v>1625</v>
      </c>
    </row>
    <row r="183" spans="1:2" x14ac:dyDescent="0.35">
      <c r="A183" s="2">
        <f ca="1">IFERROR(__xludf.DUMMYFUNCTION("""COMPUTED_VALUE"""),44099.6458333333)</f>
        <v>44099.645833333299</v>
      </c>
      <c r="B183" s="1">
        <f ca="1">IFERROR(__xludf.DUMMYFUNCTION("""COMPUTED_VALUE"""),1620)</f>
        <v>1620</v>
      </c>
    </row>
    <row r="184" spans="1:2" x14ac:dyDescent="0.35">
      <c r="A184" s="2">
        <f ca="1">IFERROR(__xludf.DUMMYFUNCTION("""COMPUTED_VALUE"""),44102.6458333333)</f>
        <v>44102.645833333299</v>
      </c>
      <c r="B184" s="1">
        <f ca="1">IFERROR(__xludf.DUMMYFUNCTION("""COMPUTED_VALUE"""),1660)</f>
        <v>1660</v>
      </c>
    </row>
    <row r="185" spans="1:2" x14ac:dyDescent="0.35">
      <c r="A185" s="2">
        <f ca="1">IFERROR(__xludf.DUMMYFUNCTION("""COMPUTED_VALUE"""),44103.6458333333)</f>
        <v>44103.645833333299</v>
      </c>
      <c r="B185" s="1">
        <f ca="1">IFERROR(__xludf.DUMMYFUNCTION("""COMPUTED_VALUE"""),1685)</f>
        <v>1685</v>
      </c>
    </row>
    <row r="186" spans="1:2" x14ac:dyDescent="0.35">
      <c r="A186" s="2">
        <f ca="1">IFERROR(__xludf.DUMMYFUNCTION("""COMPUTED_VALUE"""),44109.6458333333)</f>
        <v>44109.645833333299</v>
      </c>
      <c r="B186" s="1">
        <f ca="1">IFERROR(__xludf.DUMMYFUNCTION("""COMPUTED_VALUE"""),1695)</f>
        <v>1695</v>
      </c>
    </row>
    <row r="187" spans="1:2" x14ac:dyDescent="0.35">
      <c r="A187" s="2">
        <f ca="1">IFERROR(__xludf.DUMMYFUNCTION("""COMPUTED_VALUE"""),44110.6458333333)</f>
        <v>44110.645833333299</v>
      </c>
      <c r="B187" s="1">
        <f ca="1">IFERROR(__xludf.DUMMYFUNCTION("""COMPUTED_VALUE"""),1700)</f>
        <v>1700</v>
      </c>
    </row>
    <row r="188" spans="1:2" x14ac:dyDescent="0.35">
      <c r="A188" s="2">
        <f ca="1">IFERROR(__xludf.DUMMYFUNCTION("""COMPUTED_VALUE"""),44111.6458333333)</f>
        <v>44111.645833333299</v>
      </c>
      <c r="B188" s="1">
        <f ca="1">IFERROR(__xludf.DUMMYFUNCTION("""COMPUTED_VALUE"""),1720)</f>
        <v>1720</v>
      </c>
    </row>
    <row r="189" spans="1:2" x14ac:dyDescent="0.35">
      <c r="A189" s="2">
        <f ca="1">IFERROR(__xludf.DUMMYFUNCTION("""COMPUTED_VALUE"""),44112.6458333333)</f>
        <v>44112.645833333299</v>
      </c>
      <c r="B189" s="1">
        <f ca="1">IFERROR(__xludf.DUMMYFUNCTION("""COMPUTED_VALUE"""),1760)</f>
        <v>1760</v>
      </c>
    </row>
    <row r="190" spans="1:2" x14ac:dyDescent="0.35">
      <c r="A190" s="2">
        <f ca="1">IFERROR(__xludf.DUMMYFUNCTION("""COMPUTED_VALUE"""),44116.6458333333)</f>
        <v>44116.645833333299</v>
      </c>
      <c r="B190" s="1">
        <f ca="1">IFERROR(__xludf.DUMMYFUNCTION("""COMPUTED_VALUE"""),1765)</f>
        <v>1765</v>
      </c>
    </row>
    <row r="191" spans="1:2" x14ac:dyDescent="0.35">
      <c r="A191" s="2">
        <f ca="1">IFERROR(__xludf.DUMMYFUNCTION("""COMPUTED_VALUE"""),44117.6458333333)</f>
        <v>44117.645833333299</v>
      </c>
      <c r="B191" s="1">
        <f ca="1">IFERROR(__xludf.DUMMYFUNCTION("""COMPUTED_VALUE"""),1780)</f>
        <v>1780</v>
      </c>
    </row>
    <row r="192" spans="1:2" x14ac:dyDescent="0.35">
      <c r="A192" s="2">
        <f ca="1">IFERROR(__xludf.DUMMYFUNCTION("""COMPUTED_VALUE"""),44118.6458333333)</f>
        <v>44118.645833333299</v>
      </c>
      <c r="B192" s="1">
        <f ca="1">IFERROR(__xludf.DUMMYFUNCTION("""COMPUTED_VALUE"""),1790)</f>
        <v>1790</v>
      </c>
    </row>
    <row r="193" spans="1:2" x14ac:dyDescent="0.35">
      <c r="A193" s="2">
        <f ca="1">IFERROR(__xludf.DUMMYFUNCTION("""COMPUTED_VALUE"""),44119.6458333333)</f>
        <v>44119.645833333299</v>
      </c>
      <c r="B193" s="1">
        <f ca="1">IFERROR(__xludf.DUMMYFUNCTION("""COMPUTED_VALUE"""),1790)</f>
        <v>1790</v>
      </c>
    </row>
    <row r="194" spans="1:2" x14ac:dyDescent="0.35">
      <c r="A194" s="2">
        <f ca="1">IFERROR(__xludf.DUMMYFUNCTION("""COMPUTED_VALUE"""),44120.6458333333)</f>
        <v>44120.645833333299</v>
      </c>
      <c r="B194" s="1">
        <f ca="1">IFERROR(__xludf.DUMMYFUNCTION("""COMPUTED_VALUE"""),1755)</f>
        <v>1755</v>
      </c>
    </row>
    <row r="195" spans="1:2" x14ac:dyDescent="0.35">
      <c r="A195" s="2">
        <f ca="1">IFERROR(__xludf.DUMMYFUNCTION("""COMPUTED_VALUE"""),44123.6458333333)</f>
        <v>44123.645833333299</v>
      </c>
      <c r="B195" s="1">
        <f ca="1">IFERROR(__xludf.DUMMYFUNCTION("""COMPUTED_VALUE"""),1770)</f>
        <v>1770</v>
      </c>
    </row>
    <row r="196" spans="1:2" x14ac:dyDescent="0.35">
      <c r="A196" s="2">
        <f ca="1">IFERROR(__xludf.DUMMYFUNCTION("""COMPUTED_VALUE"""),44124.6458333333)</f>
        <v>44124.645833333299</v>
      </c>
      <c r="B196" s="1">
        <f ca="1">IFERROR(__xludf.DUMMYFUNCTION("""COMPUTED_VALUE"""),1760)</f>
        <v>1760</v>
      </c>
    </row>
    <row r="197" spans="1:2" x14ac:dyDescent="0.35">
      <c r="A197" s="2">
        <f ca="1">IFERROR(__xludf.DUMMYFUNCTION("""COMPUTED_VALUE"""),44125.6458333333)</f>
        <v>44125.645833333299</v>
      </c>
      <c r="B197" s="1">
        <f ca="1">IFERROR(__xludf.DUMMYFUNCTION("""COMPUTED_VALUE"""),1800)</f>
        <v>1800</v>
      </c>
    </row>
    <row r="198" spans="1:2" x14ac:dyDescent="0.35">
      <c r="A198" s="2">
        <f ca="1">IFERROR(__xludf.DUMMYFUNCTION("""COMPUTED_VALUE"""),44126.6458333333)</f>
        <v>44126.645833333299</v>
      </c>
      <c r="B198" s="1">
        <f ca="1">IFERROR(__xludf.DUMMYFUNCTION("""COMPUTED_VALUE"""),1755)</f>
        <v>1755</v>
      </c>
    </row>
    <row r="199" spans="1:2" x14ac:dyDescent="0.35">
      <c r="A199" s="2">
        <f ca="1">IFERROR(__xludf.DUMMYFUNCTION("""COMPUTED_VALUE"""),44127.6458333333)</f>
        <v>44127.645833333299</v>
      </c>
      <c r="B199" s="1">
        <f ca="1">IFERROR(__xludf.DUMMYFUNCTION("""COMPUTED_VALUE"""),1770)</f>
        <v>1770</v>
      </c>
    </row>
    <row r="200" spans="1:2" x14ac:dyDescent="0.35">
      <c r="A200" s="2">
        <f ca="1">IFERROR(__xludf.DUMMYFUNCTION("""COMPUTED_VALUE"""),44130.6458333333)</f>
        <v>44130.645833333299</v>
      </c>
      <c r="B200" s="1">
        <f ca="1">IFERROR(__xludf.DUMMYFUNCTION("""COMPUTED_VALUE"""),1760)</f>
        <v>1760</v>
      </c>
    </row>
    <row r="201" spans="1:2" x14ac:dyDescent="0.35">
      <c r="A201" s="2">
        <f ca="1">IFERROR(__xludf.DUMMYFUNCTION("""COMPUTED_VALUE"""),44131.6458333333)</f>
        <v>44131.645833333299</v>
      </c>
      <c r="B201" s="1">
        <f ca="1">IFERROR(__xludf.DUMMYFUNCTION("""COMPUTED_VALUE"""),1780)</f>
        <v>1780</v>
      </c>
    </row>
    <row r="202" spans="1:2" x14ac:dyDescent="0.35">
      <c r="A202" s="2">
        <f ca="1">IFERROR(__xludf.DUMMYFUNCTION("""COMPUTED_VALUE"""),44132.6458333333)</f>
        <v>44132.645833333299</v>
      </c>
      <c r="B202" s="1">
        <f ca="1">IFERROR(__xludf.DUMMYFUNCTION("""COMPUTED_VALUE"""),1795)</f>
        <v>1795</v>
      </c>
    </row>
    <row r="203" spans="1:2" x14ac:dyDescent="0.35">
      <c r="A203" s="2">
        <f ca="1">IFERROR(__xludf.DUMMYFUNCTION("""COMPUTED_VALUE"""),44133.6458333333)</f>
        <v>44133.645833333299</v>
      </c>
      <c r="B203" s="1">
        <f ca="1">IFERROR(__xludf.DUMMYFUNCTION("""COMPUTED_VALUE"""),1795)</f>
        <v>1795</v>
      </c>
    </row>
    <row r="204" spans="1:2" x14ac:dyDescent="0.35">
      <c r="A204" s="2">
        <f ca="1">IFERROR(__xludf.DUMMYFUNCTION("""COMPUTED_VALUE"""),44134.6458333333)</f>
        <v>44134.645833333299</v>
      </c>
      <c r="B204" s="1">
        <f ca="1">IFERROR(__xludf.DUMMYFUNCTION("""COMPUTED_VALUE"""),1780)</f>
        <v>1780</v>
      </c>
    </row>
    <row r="205" spans="1:2" x14ac:dyDescent="0.35">
      <c r="A205" s="2">
        <f ca="1">IFERROR(__xludf.DUMMYFUNCTION("""COMPUTED_VALUE"""),44137.6458333333)</f>
        <v>44137.645833333299</v>
      </c>
      <c r="B205" s="1">
        <f ca="1">IFERROR(__xludf.DUMMYFUNCTION("""COMPUTED_VALUE"""),1790)</f>
        <v>1790</v>
      </c>
    </row>
    <row r="206" spans="1:2" x14ac:dyDescent="0.35">
      <c r="A206" s="2">
        <f ca="1">IFERROR(__xludf.DUMMYFUNCTION("""COMPUTED_VALUE"""),44138.6458333333)</f>
        <v>44138.645833333299</v>
      </c>
      <c r="B206" s="1">
        <f ca="1">IFERROR(__xludf.DUMMYFUNCTION("""COMPUTED_VALUE"""),1815)</f>
        <v>1815</v>
      </c>
    </row>
    <row r="207" spans="1:2" x14ac:dyDescent="0.35">
      <c r="A207" s="2">
        <f ca="1">IFERROR(__xludf.DUMMYFUNCTION("""COMPUTED_VALUE"""),44139.6458333333)</f>
        <v>44139.645833333299</v>
      </c>
      <c r="B207" s="1">
        <f ca="1">IFERROR(__xludf.DUMMYFUNCTION("""COMPUTED_VALUE"""),1830)</f>
        <v>1830</v>
      </c>
    </row>
    <row r="208" spans="1:2" x14ac:dyDescent="0.35">
      <c r="A208" s="2">
        <f ca="1">IFERROR(__xludf.DUMMYFUNCTION("""COMPUTED_VALUE"""),44140.6458333333)</f>
        <v>44140.645833333299</v>
      </c>
      <c r="B208" s="1">
        <f ca="1">IFERROR(__xludf.DUMMYFUNCTION("""COMPUTED_VALUE"""),1880)</f>
        <v>1880</v>
      </c>
    </row>
    <row r="209" spans="1:2" x14ac:dyDescent="0.35">
      <c r="A209" s="2">
        <f ca="1">IFERROR(__xludf.DUMMYFUNCTION("""COMPUTED_VALUE"""),44141.6458333333)</f>
        <v>44141.645833333299</v>
      </c>
      <c r="B209" s="1">
        <f ca="1">IFERROR(__xludf.DUMMYFUNCTION("""COMPUTED_VALUE"""),1860)</f>
        <v>1860</v>
      </c>
    </row>
    <row r="210" spans="1:2" x14ac:dyDescent="0.35">
      <c r="A210" s="2">
        <f ca="1">IFERROR(__xludf.DUMMYFUNCTION("""COMPUTED_VALUE"""),44144.6458333333)</f>
        <v>44144.645833333299</v>
      </c>
      <c r="B210" s="1">
        <f ca="1">IFERROR(__xludf.DUMMYFUNCTION("""COMPUTED_VALUE"""),1890)</f>
        <v>1890</v>
      </c>
    </row>
    <row r="211" spans="1:2" x14ac:dyDescent="0.35">
      <c r="A211" s="2">
        <f ca="1">IFERROR(__xludf.DUMMYFUNCTION("""COMPUTED_VALUE"""),44145.6458333333)</f>
        <v>44145.645833333299</v>
      </c>
      <c r="B211" s="1">
        <f ca="1">IFERROR(__xludf.DUMMYFUNCTION("""COMPUTED_VALUE"""),1920)</f>
        <v>1920</v>
      </c>
    </row>
    <row r="212" spans="1:2" x14ac:dyDescent="0.35">
      <c r="A212" s="2">
        <f ca="1">IFERROR(__xludf.DUMMYFUNCTION("""COMPUTED_VALUE"""),44146.6458333333)</f>
        <v>44146.645833333299</v>
      </c>
      <c r="B212" s="1">
        <f ca="1">IFERROR(__xludf.DUMMYFUNCTION("""COMPUTED_VALUE"""),1915)</f>
        <v>1915</v>
      </c>
    </row>
    <row r="213" spans="1:2" x14ac:dyDescent="0.35">
      <c r="A213" s="2">
        <f ca="1">IFERROR(__xludf.DUMMYFUNCTION("""COMPUTED_VALUE"""),44147.6458333333)</f>
        <v>44147.645833333299</v>
      </c>
      <c r="B213" s="1">
        <f ca="1">IFERROR(__xludf.DUMMYFUNCTION("""COMPUTED_VALUE"""),1900)</f>
        <v>1900</v>
      </c>
    </row>
    <row r="214" spans="1:2" x14ac:dyDescent="0.35">
      <c r="A214" s="2">
        <f ca="1">IFERROR(__xludf.DUMMYFUNCTION("""COMPUTED_VALUE"""),44148.6458333333)</f>
        <v>44148.645833333299</v>
      </c>
      <c r="B214" s="1">
        <f ca="1">IFERROR(__xludf.DUMMYFUNCTION("""COMPUTED_VALUE"""),1870)</f>
        <v>1870</v>
      </c>
    </row>
    <row r="215" spans="1:2" x14ac:dyDescent="0.35">
      <c r="A215" s="2">
        <f ca="1">IFERROR(__xludf.DUMMYFUNCTION("""COMPUTED_VALUE"""),44151.6458333333)</f>
        <v>44151.645833333299</v>
      </c>
      <c r="B215" s="1">
        <f ca="1">IFERROR(__xludf.DUMMYFUNCTION("""COMPUTED_VALUE"""),1855)</f>
        <v>1855</v>
      </c>
    </row>
    <row r="216" spans="1:2" x14ac:dyDescent="0.35">
      <c r="A216" s="2">
        <f ca="1">IFERROR(__xludf.DUMMYFUNCTION("""COMPUTED_VALUE"""),44152.6458333333)</f>
        <v>44152.645833333299</v>
      </c>
      <c r="B216" s="1">
        <f ca="1">IFERROR(__xludf.DUMMYFUNCTION("""COMPUTED_VALUE"""),1880)</f>
        <v>1880</v>
      </c>
    </row>
    <row r="217" spans="1:2" x14ac:dyDescent="0.35">
      <c r="A217" s="2">
        <f ca="1">IFERROR(__xludf.DUMMYFUNCTION("""COMPUTED_VALUE"""),44153.6458333333)</f>
        <v>44153.645833333299</v>
      </c>
      <c r="B217" s="1">
        <f ca="1">IFERROR(__xludf.DUMMYFUNCTION("""COMPUTED_VALUE"""),1880)</f>
        <v>1880</v>
      </c>
    </row>
    <row r="218" spans="1:2" x14ac:dyDescent="0.35">
      <c r="A218" s="2">
        <f ca="1">IFERROR(__xludf.DUMMYFUNCTION("""COMPUTED_VALUE"""),44154.6458333333)</f>
        <v>44154.645833333299</v>
      </c>
      <c r="B218" s="1">
        <f ca="1">IFERROR(__xludf.DUMMYFUNCTION("""COMPUTED_VALUE"""),1870)</f>
        <v>1870</v>
      </c>
    </row>
    <row r="219" spans="1:2" x14ac:dyDescent="0.35">
      <c r="A219" s="2">
        <f ca="1">IFERROR(__xludf.DUMMYFUNCTION("""COMPUTED_VALUE"""),44155.6458333333)</f>
        <v>44155.645833333299</v>
      </c>
      <c r="B219" s="1">
        <f ca="1">IFERROR(__xludf.DUMMYFUNCTION("""COMPUTED_VALUE"""),1875)</f>
        <v>1875</v>
      </c>
    </row>
    <row r="220" spans="1:2" x14ac:dyDescent="0.35">
      <c r="A220" s="2">
        <f ca="1">IFERROR(__xludf.DUMMYFUNCTION("""COMPUTED_VALUE"""),44158.6458333333)</f>
        <v>44158.645833333299</v>
      </c>
      <c r="B220" s="1">
        <f ca="1">IFERROR(__xludf.DUMMYFUNCTION("""COMPUTED_VALUE"""),1875)</f>
        <v>1875</v>
      </c>
    </row>
    <row r="221" spans="1:2" x14ac:dyDescent="0.35">
      <c r="A221" s="2">
        <f ca="1">IFERROR(__xludf.DUMMYFUNCTION("""COMPUTED_VALUE"""),44159.6458333333)</f>
        <v>44159.645833333299</v>
      </c>
      <c r="B221" s="1">
        <f ca="1">IFERROR(__xludf.DUMMYFUNCTION("""COMPUTED_VALUE"""),1890)</f>
        <v>1890</v>
      </c>
    </row>
    <row r="222" spans="1:2" x14ac:dyDescent="0.35">
      <c r="A222" s="2">
        <f ca="1">IFERROR(__xludf.DUMMYFUNCTION("""COMPUTED_VALUE"""),44160.6458333333)</f>
        <v>44160.645833333299</v>
      </c>
      <c r="B222" s="1">
        <f ca="1">IFERROR(__xludf.DUMMYFUNCTION("""COMPUTED_VALUE"""),1840)</f>
        <v>1840</v>
      </c>
    </row>
    <row r="223" spans="1:2" x14ac:dyDescent="0.35">
      <c r="A223" s="2">
        <f ca="1">IFERROR(__xludf.DUMMYFUNCTION("""COMPUTED_VALUE"""),44161.6458333333)</f>
        <v>44161.645833333299</v>
      </c>
      <c r="B223" s="1">
        <f ca="1">IFERROR(__xludf.DUMMYFUNCTION("""COMPUTED_VALUE"""),1880)</f>
        <v>1880</v>
      </c>
    </row>
    <row r="224" spans="1:2" x14ac:dyDescent="0.35">
      <c r="A224" s="2">
        <f ca="1">IFERROR(__xludf.DUMMYFUNCTION("""COMPUTED_VALUE"""),44162.6458333333)</f>
        <v>44162.645833333299</v>
      </c>
      <c r="B224" s="1">
        <f ca="1">IFERROR(__xludf.DUMMYFUNCTION("""COMPUTED_VALUE"""),1865)</f>
        <v>1865</v>
      </c>
    </row>
    <row r="225" spans="1:2" x14ac:dyDescent="0.35">
      <c r="A225" s="2">
        <f ca="1">IFERROR(__xludf.DUMMYFUNCTION("""COMPUTED_VALUE"""),44165.6458333333)</f>
        <v>44165.645833333299</v>
      </c>
      <c r="B225" s="1">
        <f ca="1">IFERROR(__xludf.DUMMYFUNCTION("""COMPUTED_VALUE"""),1850)</f>
        <v>1850</v>
      </c>
    </row>
    <row r="226" spans="1:2" x14ac:dyDescent="0.35">
      <c r="A226" s="2">
        <f ca="1">IFERROR(__xludf.DUMMYFUNCTION("""COMPUTED_VALUE"""),44166.6458333333)</f>
        <v>44166.645833333299</v>
      </c>
      <c r="B226" s="1">
        <f ca="1">IFERROR(__xludf.DUMMYFUNCTION("""COMPUTED_VALUE"""),1835)</f>
        <v>1835</v>
      </c>
    </row>
    <row r="227" spans="1:2" x14ac:dyDescent="0.35">
      <c r="A227" s="2">
        <f ca="1">IFERROR(__xludf.DUMMYFUNCTION("""COMPUTED_VALUE"""),44167.6458333333)</f>
        <v>44167.645833333299</v>
      </c>
      <c r="B227" s="1">
        <f ca="1">IFERROR(__xludf.DUMMYFUNCTION("""COMPUTED_VALUE"""),1830)</f>
        <v>1830</v>
      </c>
    </row>
    <row r="228" spans="1:2" x14ac:dyDescent="0.35">
      <c r="A228" s="2">
        <f ca="1">IFERROR(__xludf.DUMMYFUNCTION("""COMPUTED_VALUE"""),44168.6458333333)</f>
        <v>44168.645833333299</v>
      </c>
      <c r="B228" s="1">
        <f ca="1">IFERROR(__xludf.DUMMYFUNCTION("""COMPUTED_VALUE"""),1815)</f>
        <v>1815</v>
      </c>
    </row>
    <row r="229" spans="1:2" x14ac:dyDescent="0.35">
      <c r="A229" s="2">
        <f ca="1">IFERROR(__xludf.DUMMYFUNCTION("""COMPUTED_VALUE"""),44169.6458333333)</f>
        <v>44169.645833333299</v>
      </c>
      <c r="B229" s="1">
        <f ca="1">IFERROR(__xludf.DUMMYFUNCTION("""COMPUTED_VALUE"""),1785)</f>
        <v>1785</v>
      </c>
    </row>
    <row r="230" spans="1:2" x14ac:dyDescent="0.35">
      <c r="A230" s="2">
        <f ca="1">IFERROR(__xludf.DUMMYFUNCTION("""COMPUTED_VALUE"""),44172.6458333333)</f>
        <v>44172.645833333299</v>
      </c>
      <c r="B230" s="1">
        <f ca="1">IFERROR(__xludf.DUMMYFUNCTION("""COMPUTED_VALUE"""),1820)</f>
        <v>1820</v>
      </c>
    </row>
    <row r="231" spans="1:2" x14ac:dyDescent="0.35">
      <c r="A231" s="2">
        <f ca="1">IFERROR(__xludf.DUMMYFUNCTION("""COMPUTED_VALUE"""),44173.6458333333)</f>
        <v>44173.645833333299</v>
      </c>
      <c r="B231" s="1">
        <f ca="1">IFERROR(__xludf.DUMMYFUNCTION("""COMPUTED_VALUE"""),1810)</f>
        <v>1810</v>
      </c>
    </row>
    <row r="232" spans="1:2" x14ac:dyDescent="0.35">
      <c r="A232" s="2">
        <f ca="1">IFERROR(__xludf.DUMMYFUNCTION("""COMPUTED_VALUE"""),44174.6458333333)</f>
        <v>44174.645833333299</v>
      </c>
      <c r="B232" s="1">
        <f ca="1">IFERROR(__xludf.DUMMYFUNCTION("""COMPUTED_VALUE"""),1825)</f>
        <v>1825</v>
      </c>
    </row>
    <row r="233" spans="1:2" x14ac:dyDescent="0.35">
      <c r="A233" s="2">
        <f ca="1">IFERROR(__xludf.DUMMYFUNCTION("""COMPUTED_VALUE"""),44175.6458333333)</f>
        <v>44175.645833333299</v>
      </c>
      <c r="B233" s="1">
        <f ca="1">IFERROR(__xludf.DUMMYFUNCTION("""COMPUTED_VALUE"""),1835)</f>
        <v>1835</v>
      </c>
    </row>
    <row r="234" spans="1:2" x14ac:dyDescent="0.35">
      <c r="A234" s="2">
        <f ca="1">IFERROR(__xludf.DUMMYFUNCTION("""COMPUTED_VALUE"""),44176.6458333333)</f>
        <v>44176.645833333299</v>
      </c>
      <c r="B234" s="1">
        <f ca="1">IFERROR(__xludf.DUMMYFUNCTION("""COMPUTED_VALUE"""),1860)</f>
        <v>1860</v>
      </c>
    </row>
    <row r="235" spans="1:2" x14ac:dyDescent="0.35">
      <c r="A235" s="2">
        <f ca="1">IFERROR(__xludf.DUMMYFUNCTION("""COMPUTED_VALUE"""),44179.6458333333)</f>
        <v>44179.645833333299</v>
      </c>
      <c r="B235" s="1">
        <f ca="1">IFERROR(__xludf.DUMMYFUNCTION("""COMPUTED_VALUE"""),1860)</f>
        <v>1860</v>
      </c>
    </row>
    <row r="236" spans="1:2" x14ac:dyDescent="0.35">
      <c r="A236" s="2">
        <f ca="1">IFERROR(__xludf.DUMMYFUNCTION("""COMPUTED_VALUE"""),44180.6458333333)</f>
        <v>44180.645833333299</v>
      </c>
      <c r="B236" s="1">
        <f ca="1">IFERROR(__xludf.DUMMYFUNCTION("""COMPUTED_VALUE"""),1820)</f>
        <v>1820</v>
      </c>
    </row>
    <row r="237" spans="1:2" x14ac:dyDescent="0.35">
      <c r="A237" s="2">
        <f ca="1">IFERROR(__xludf.DUMMYFUNCTION("""COMPUTED_VALUE"""),44181.6458333333)</f>
        <v>44181.645833333299</v>
      </c>
      <c r="B237" s="1">
        <f ca="1">IFERROR(__xludf.DUMMYFUNCTION("""COMPUTED_VALUE"""),1830)</f>
        <v>1830</v>
      </c>
    </row>
    <row r="238" spans="1:2" x14ac:dyDescent="0.35">
      <c r="A238" s="2">
        <f ca="1">IFERROR(__xludf.DUMMYFUNCTION("""COMPUTED_VALUE"""),44182.6458333333)</f>
        <v>44182.645833333299</v>
      </c>
      <c r="B238" s="1">
        <f ca="1">IFERROR(__xludf.DUMMYFUNCTION("""COMPUTED_VALUE"""),1835)</f>
        <v>1835</v>
      </c>
    </row>
    <row r="239" spans="1:2" x14ac:dyDescent="0.35">
      <c r="A239" s="2">
        <f ca="1">IFERROR(__xludf.DUMMYFUNCTION("""COMPUTED_VALUE"""),44183.6458333333)</f>
        <v>44183.645833333299</v>
      </c>
      <c r="B239" s="1">
        <f ca="1">IFERROR(__xludf.DUMMYFUNCTION("""COMPUTED_VALUE"""),1825)</f>
        <v>1825</v>
      </c>
    </row>
    <row r="240" spans="1:2" x14ac:dyDescent="0.35">
      <c r="A240" s="2">
        <f ca="1">IFERROR(__xludf.DUMMYFUNCTION("""COMPUTED_VALUE"""),44187.6458333333)</f>
        <v>44187.645833333299</v>
      </c>
      <c r="B240" s="1">
        <f ca="1">IFERROR(__xludf.DUMMYFUNCTION("""COMPUTED_VALUE"""),1800)</f>
        <v>1800</v>
      </c>
    </row>
    <row r="241" spans="1:2" x14ac:dyDescent="0.35">
      <c r="A241" s="2">
        <f ca="1">IFERROR(__xludf.DUMMYFUNCTION("""COMPUTED_VALUE"""),44188.6458333333)</f>
        <v>44188.645833333299</v>
      </c>
      <c r="B241" s="1">
        <f ca="1">IFERROR(__xludf.DUMMYFUNCTION("""COMPUTED_VALUE"""),1815)</f>
        <v>1815</v>
      </c>
    </row>
    <row r="242" spans="1:2" x14ac:dyDescent="0.35">
      <c r="A242" s="2">
        <f ca="1">IFERROR(__xludf.DUMMYFUNCTION("""COMPUTED_VALUE"""),44189.6458333333)</f>
        <v>44189.645833333299</v>
      </c>
      <c r="B242" s="1">
        <f ca="1">IFERROR(__xludf.DUMMYFUNCTION("""COMPUTED_VALUE"""),1815)</f>
        <v>1815</v>
      </c>
    </row>
    <row r="243" spans="1:2" x14ac:dyDescent="0.35">
      <c r="A243" s="2">
        <f ca="1">IFERROR(__xludf.DUMMYFUNCTION("""COMPUTED_VALUE"""),44193.6458333333)</f>
        <v>44193.645833333299</v>
      </c>
      <c r="B243" s="1">
        <f ca="1">IFERROR(__xludf.DUMMYFUNCTION("""COMPUTED_VALUE"""),1830)</f>
        <v>1830</v>
      </c>
    </row>
    <row r="244" spans="1:2" x14ac:dyDescent="0.35">
      <c r="A244" s="2">
        <f ca="1">IFERROR(__xludf.DUMMYFUNCTION("""COMPUTED_VALUE"""),44194.6458333333)</f>
        <v>44194.645833333299</v>
      </c>
      <c r="B244" s="1">
        <f ca="1">IFERROR(__xludf.DUMMYFUNCTION("""COMPUTED_VALUE"""),1875)</f>
        <v>1875</v>
      </c>
    </row>
    <row r="245" spans="1:2" x14ac:dyDescent="0.35">
      <c r="A245" s="2">
        <f ca="1">IFERROR(__xludf.DUMMYFUNCTION("""COMPUTED_VALUE"""),44195.6458333333)</f>
        <v>44195.645833333299</v>
      </c>
      <c r="B245" s="1">
        <f ca="1">IFERROR(__xludf.DUMMYFUNCTION("""COMPUTED_VALUE"""),1875)</f>
        <v>1875</v>
      </c>
    </row>
    <row r="246" spans="1:2" x14ac:dyDescent="0.35">
      <c r="A246" s="2">
        <f ca="1">IFERROR(__xludf.DUMMYFUNCTION("""COMPUTED_VALUE"""),44200.6458333333)</f>
        <v>44200.645833333299</v>
      </c>
      <c r="B246" s="1">
        <f ca="1">IFERROR(__xludf.DUMMYFUNCTION("""COMPUTED_VALUE"""),1905)</f>
        <v>1905</v>
      </c>
    </row>
    <row r="247" spans="1:2" x14ac:dyDescent="0.35">
      <c r="A247" s="2">
        <f ca="1">IFERROR(__xludf.DUMMYFUNCTION("""COMPUTED_VALUE"""),44201.6458333333)</f>
        <v>44201.645833333299</v>
      </c>
      <c r="B247" s="1">
        <f ca="1">IFERROR(__xludf.DUMMYFUNCTION("""COMPUTED_VALUE"""),1915)</f>
        <v>1915</v>
      </c>
    </row>
    <row r="248" spans="1:2" x14ac:dyDescent="0.35">
      <c r="A248" s="2">
        <f ca="1">IFERROR(__xludf.DUMMYFUNCTION("""COMPUTED_VALUE"""),44202.6458333333)</f>
        <v>44202.645833333299</v>
      </c>
      <c r="B248" s="1">
        <f ca="1">IFERROR(__xludf.DUMMYFUNCTION("""COMPUTED_VALUE"""),1910)</f>
        <v>1910</v>
      </c>
    </row>
    <row r="249" spans="1:2" x14ac:dyDescent="0.35">
      <c r="A249" s="2">
        <f ca="1">IFERROR(__xludf.DUMMYFUNCTION("""COMPUTED_VALUE"""),44203.6458333333)</f>
        <v>44203.645833333299</v>
      </c>
      <c r="B249" s="1">
        <f ca="1">IFERROR(__xludf.DUMMYFUNCTION("""COMPUTED_VALUE"""),1905)</f>
        <v>1905</v>
      </c>
    </row>
    <row r="250" spans="1:2" x14ac:dyDescent="0.35">
      <c r="A250" s="2">
        <f ca="1">IFERROR(__xludf.DUMMYFUNCTION("""COMPUTED_VALUE"""),44204.6458333333)</f>
        <v>44204.645833333299</v>
      </c>
      <c r="B250" s="1">
        <f ca="1">IFERROR(__xludf.DUMMYFUNCTION("""COMPUTED_VALUE"""),1885)</f>
        <v>1885</v>
      </c>
    </row>
    <row r="251" spans="1:2" x14ac:dyDescent="0.35">
      <c r="A251" s="2">
        <f ca="1">IFERROR(__xludf.DUMMYFUNCTION("""COMPUTED_VALUE"""),44207.6458333333)</f>
        <v>44207.645833333299</v>
      </c>
      <c r="B251" s="1">
        <f ca="1">IFERROR(__xludf.DUMMYFUNCTION("""COMPUTED_VALUE"""),1885)</f>
        <v>1885</v>
      </c>
    </row>
    <row r="252" spans="1:2" x14ac:dyDescent="0.35">
      <c r="A252" s="2">
        <f ca="1">IFERROR(__xludf.DUMMYFUNCTION("""COMPUTED_VALUE"""),44208.6458333333)</f>
        <v>44208.645833333299</v>
      </c>
      <c r="B252" s="1">
        <f ca="1">IFERROR(__xludf.DUMMYFUNCTION("""COMPUTED_VALUE"""),1915)</f>
        <v>1915</v>
      </c>
    </row>
    <row r="253" spans="1:2" x14ac:dyDescent="0.35">
      <c r="A253" s="2">
        <f ca="1">IFERROR(__xludf.DUMMYFUNCTION("""COMPUTED_VALUE"""),44209.6458333333)</f>
        <v>44209.645833333299</v>
      </c>
      <c r="B253" s="1">
        <f ca="1">IFERROR(__xludf.DUMMYFUNCTION("""COMPUTED_VALUE"""),1915)</f>
        <v>1915</v>
      </c>
    </row>
    <row r="254" spans="1:2" x14ac:dyDescent="0.35">
      <c r="A254" s="2">
        <f ca="1">IFERROR(__xludf.DUMMYFUNCTION("""COMPUTED_VALUE"""),44210.6458333333)</f>
        <v>44210.645833333299</v>
      </c>
      <c r="B254" s="1">
        <f ca="1">IFERROR(__xludf.DUMMYFUNCTION("""COMPUTED_VALUE"""),1935)</f>
        <v>1935</v>
      </c>
    </row>
    <row r="255" spans="1:2" x14ac:dyDescent="0.35">
      <c r="A255" s="2">
        <f ca="1">IFERROR(__xludf.DUMMYFUNCTION("""COMPUTED_VALUE"""),44211.6458333333)</f>
        <v>44211.645833333299</v>
      </c>
      <c r="B255" s="1">
        <f ca="1">IFERROR(__xludf.DUMMYFUNCTION("""COMPUTED_VALUE"""),2010)</f>
        <v>2010</v>
      </c>
    </row>
    <row r="256" spans="1:2" x14ac:dyDescent="0.35">
      <c r="A256" s="2">
        <f ca="1">IFERROR(__xludf.DUMMYFUNCTION("""COMPUTED_VALUE"""),44214.6458333333)</f>
        <v>44214.645833333299</v>
      </c>
      <c r="B256" s="1">
        <f ca="1">IFERROR(__xludf.DUMMYFUNCTION("""COMPUTED_VALUE"""),1980)</f>
        <v>1980</v>
      </c>
    </row>
    <row r="257" spans="1:2" x14ac:dyDescent="0.35">
      <c r="A257" s="2">
        <f ca="1">IFERROR(__xludf.DUMMYFUNCTION("""COMPUTED_VALUE"""),44215.6458333333)</f>
        <v>44215.645833333299</v>
      </c>
      <c r="B257" s="1">
        <f ca="1">IFERROR(__xludf.DUMMYFUNCTION("""COMPUTED_VALUE"""),2010)</f>
        <v>2010</v>
      </c>
    </row>
    <row r="258" spans="1:2" x14ac:dyDescent="0.35">
      <c r="A258" s="2">
        <f ca="1">IFERROR(__xludf.DUMMYFUNCTION("""COMPUTED_VALUE"""),44216.6458333333)</f>
        <v>44216.645833333299</v>
      </c>
      <c r="B258" s="1">
        <f ca="1">IFERROR(__xludf.DUMMYFUNCTION("""COMPUTED_VALUE"""),1970)</f>
        <v>1970</v>
      </c>
    </row>
    <row r="259" spans="1:2" x14ac:dyDescent="0.35">
      <c r="A259" s="2">
        <f ca="1">IFERROR(__xludf.DUMMYFUNCTION("""COMPUTED_VALUE"""),44217.6458333333)</f>
        <v>44217.645833333299</v>
      </c>
      <c r="B259" s="1">
        <f ca="1">IFERROR(__xludf.DUMMYFUNCTION("""COMPUTED_VALUE"""),2000)</f>
        <v>2000</v>
      </c>
    </row>
    <row r="260" spans="1:2" x14ac:dyDescent="0.35">
      <c r="A260" s="2">
        <f ca="1">IFERROR(__xludf.DUMMYFUNCTION("""COMPUTED_VALUE"""),44218.6458333333)</f>
        <v>44218.645833333299</v>
      </c>
      <c r="B260" s="1">
        <f ca="1">IFERROR(__xludf.DUMMYFUNCTION("""COMPUTED_VALUE"""),2015)</f>
        <v>2015</v>
      </c>
    </row>
    <row r="261" spans="1:2" x14ac:dyDescent="0.35">
      <c r="A261" s="2">
        <f ca="1">IFERROR(__xludf.DUMMYFUNCTION("""COMPUTED_VALUE"""),44221.6458333333)</f>
        <v>44221.645833333299</v>
      </c>
      <c r="B261" s="1">
        <f ca="1">IFERROR(__xludf.DUMMYFUNCTION("""COMPUTED_VALUE"""),2020)</f>
        <v>2020</v>
      </c>
    </row>
    <row r="262" spans="1:2" x14ac:dyDescent="0.35">
      <c r="A262" s="2">
        <f ca="1">IFERROR(__xludf.DUMMYFUNCTION("""COMPUTED_VALUE"""),44222.6458333333)</f>
        <v>44222.645833333299</v>
      </c>
      <c r="B262" s="1">
        <f ca="1">IFERROR(__xludf.DUMMYFUNCTION("""COMPUTED_VALUE"""),2000)</f>
        <v>2000</v>
      </c>
    </row>
    <row r="263" spans="1:2" x14ac:dyDescent="0.35">
      <c r="A263" s="2">
        <f ca="1">IFERROR(__xludf.DUMMYFUNCTION("""COMPUTED_VALUE"""),44223.6458333333)</f>
        <v>44223.645833333299</v>
      </c>
      <c r="B263" s="1">
        <f ca="1">IFERROR(__xludf.DUMMYFUNCTION("""COMPUTED_VALUE"""),1995)</f>
        <v>1995</v>
      </c>
    </row>
    <row r="264" spans="1:2" x14ac:dyDescent="0.35">
      <c r="A264" s="2">
        <f ca="1">IFERROR(__xludf.DUMMYFUNCTION("""COMPUTED_VALUE"""),44224.6458333333)</f>
        <v>44224.645833333299</v>
      </c>
      <c r="B264" s="1">
        <f ca="1">IFERROR(__xludf.DUMMYFUNCTION("""COMPUTED_VALUE"""),1975)</f>
        <v>1975</v>
      </c>
    </row>
    <row r="265" spans="1:2" x14ac:dyDescent="0.35">
      <c r="A265" s="2">
        <f ca="1">IFERROR(__xludf.DUMMYFUNCTION("""COMPUTED_VALUE"""),44225.6458333333)</f>
        <v>44225.645833333299</v>
      </c>
      <c r="B265" s="1">
        <f ca="1">IFERROR(__xludf.DUMMYFUNCTION("""COMPUTED_VALUE"""),1935)</f>
        <v>1935</v>
      </c>
    </row>
    <row r="266" spans="1:2" x14ac:dyDescent="0.35">
      <c r="A266" s="2">
        <f ca="1">IFERROR(__xludf.DUMMYFUNCTION("""COMPUTED_VALUE"""),44228.6458333333)</f>
        <v>44228.645833333299</v>
      </c>
      <c r="B266" s="1">
        <f ca="1">IFERROR(__xludf.DUMMYFUNCTION("""COMPUTED_VALUE"""),1970)</f>
        <v>1970</v>
      </c>
    </row>
    <row r="267" spans="1:2" x14ac:dyDescent="0.35">
      <c r="A267" s="2">
        <f ca="1">IFERROR(__xludf.DUMMYFUNCTION("""COMPUTED_VALUE"""),44229.6458333333)</f>
        <v>44229.645833333299</v>
      </c>
      <c r="B267" s="1">
        <f ca="1">IFERROR(__xludf.DUMMYFUNCTION("""COMPUTED_VALUE"""),1980)</f>
        <v>1980</v>
      </c>
    </row>
    <row r="268" spans="1:2" x14ac:dyDescent="0.35">
      <c r="A268" s="2">
        <f ca="1">IFERROR(__xludf.DUMMYFUNCTION("""COMPUTED_VALUE"""),44230.6458333333)</f>
        <v>44230.645833333299</v>
      </c>
      <c r="B268" s="1">
        <f ca="1">IFERROR(__xludf.DUMMYFUNCTION("""COMPUTED_VALUE"""),1990)</f>
        <v>1990</v>
      </c>
    </row>
    <row r="269" spans="1:2" x14ac:dyDescent="0.35">
      <c r="A269" s="2">
        <f ca="1">IFERROR(__xludf.DUMMYFUNCTION("""COMPUTED_VALUE"""),44231.6458333333)</f>
        <v>44231.645833333299</v>
      </c>
      <c r="B269" s="1">
        <f ca="1">IFERROR(__xludf.DUMMYFUNCTION("""COMPUTED_VALUE"""),2010)</f>
        <v>2010</v>
      </c>
    </row>
    <row r="270" spans="1:2" x14ac:dyDescent="0.35">
      <c r="A270" s="2">
        <f ca="1">IFERROR(__xludf.DUMMYFUNCTION("""COMPUTED_VALUE"""),44232.6458333333)</f>
        <v>44232.645833333299</v>
      </c>
      <c r="B270" s="1">
        <f ca="1">IFERROR(__xludf.DUMMYFUNCTION("""COMPUTED_VALUE"""),2030)</f>
        <v>2030</v>
      </c>
    </row>
    <row r="271" spans="1:2" x14ac:dyDescent="0.35">
      <c r="A271" s="2">
        <f ca="1">IFERROR(__xludf.DUMMYFUNCTION("""COMPUTED_VALUE"""),44235.6458333333)</f>
        <v>44235.645833333299</v>
      </c>
      <c r="B271" s="1">
        <f ca="1">IFERROR(__xludf.DUMMYFUNCTION("""COMPUTED_VALUE"""),2145)</f>
        <v>2145</v>
      </c>
    </row>
    <row r="272" spans="1:2" x14ac:dyDescent="0.35">
      <c r="A272" s="2">
        <f ca="1">IFERROR(__xludf.DUMMYFUNCTION("""COMPUTED_VALUE"""),44236.6458333333)</f>
        <v>44236.645833333299</v>
      </c>
      <c r="B272" s="1">
        <f ca="1">IFERROR(__xludf.DUMMYFUNCTION("""COMPUTED_VALUE"""),2100)</f>
        <v>2100</v>
      </c>
    </row>
    <row r="273" spans="1:2" x14ac:dyDescent="0.35">
      <c r="A273" s="2">
        <f ca="1">IFERROR(__xludf.DUMMYFUNCTION("""COMPUTED_VALUE"""),44237.6458333333)</f>
        <v>44237.645833333299</v>
      </c>
      <c r="B273" s="1">
        <f ca="1">IFERROR(__xludf.DUMMYFUNCTION("""COMPUTED_VALUE"""),2090)</f>
        <v>2090</v>
      </c>
    </row>
    <row r="274" spans="1:2" x14ac:dyDescent="0.35">
      <c r="A274" s="2">
        <f ca="1">IFERROR(__xludf.DUMMYFUNCTION("""COMPUTED_VALUE"""),44242.6458333333)</f>
        <v>44242.645833333299</v>
      </c>
      <c r="B274" s="1">
        <f ca="1">IFERROR(__xludf.DUMMYFUNCTION("""COMPUTED_VALUE"""),2120)</f>
        <v>2120</v>
      </c>
    </row>
    <row r="275" spans="1:2" x14ac:dyDescent="0.35">
      <c r="A275" s="2">
        <f ca="1">IFERROR(__xludf.DUMMYFUNCTION("""COMPUTED_VALUE"""),44243.6458333333)</f>
        <v>44243.645833333299</v>
      </c>
      <c r="B275" s="1">
        <f ca="1">IFERROR(__xludf.DUMMYFUNCTION("""COMPUTED_VALUE"""),2125)</f>
        <v>2125</v>
      </c>
    </row>
    <row r="276" spans="1:2" x14ac:dyDescent="0.35">
      <c r="A276" s="2">
        <f ca="1">IFERROR(__xludf.DUMMYFUNCTION("""COMPUTED_VALUE"""),44244.6458333333)</f>
        <v>44244.645833333299</v>
      </c>
      <c r="B276" s="1">
        <f ca="1">IFERROR(__xludf.DUMMYFUNCTION("""COMPUTED_VALUE"""),2170)</f>
        <v>2170</v>
      </c>
    </row>
    <row r="277" spans="1:2" x14ac:dyDescent="0.35">
      <c r="A277" s="2">
        <f ca="1">IFERROR(__xludf.DUMMYFUNCTION("""COMPUTED_VALUE"""),44245.6458333333)</f>
        <v>44245.645833333299</v>
      </c>
      <c r="B277" s="1">
        <f ca="1">IFERROR(__xludf.DUMMYFUNCTION("""COMPUTED_VALUE"""),2150)</f>
        <v>2150</v>
      </c>
    </row>
    <row r="278" spans="1:2" x14ac:dyDescent="0.35">
      <c r="A278" s="2">
        <f ca="1">IFERROR(__xludf.DUMMYFUNCTION("""COMPUTED_VALUE"""),44246.6458333333)</f>
        <v>44246.645833333299</v>
      </c>
      <c r="B278" s="1">
        <f ca="1">IFERROR(__xludf.DUMMYFUNCTION("""COMPUTED_VALUE"""),2180)</f>
        <v>2180</v>
      </c>
    </row>
    <row r="279" spans="1:2" x14ac:dyDescent="0.35">
      <c r="A279" s="2">
        <f ca="1">IFERROR(__xludf.DUMMYFUNCTION("""COMPUTED_VALUE"""),44249.6458333333)</f>
        <v>44249.645833333299</v>
      </c>
      <c r="B279" s="1">
        <f ca="1">IFERROR(__xludf.DUMMYFUNCTION("""COMPUTED_VALUE"""),2180)</f>
        <v>2180</v>
      </c>
    </row>
    <row r="280" spans="1:2" x14ac:dyDescent="0.35">
      <c r="A280" s="2">
        <f ca="1">IFERROR(__xludf.DUMMYFUNCTION("""COMPUTED_VALUE"""),44250.6458333333)</f>
        <v>44250.645833333299</v>
      </c>
      <c r="B280" s="1">
        <f ca="1">IFERROR(__xludf.DUMMYFUNCTION("""COMPUTED_VALUE"""),2205)</f>
        <v>2205</v>
      </c>
    </row>
    <row r="281" spans="1:2" x14ac:dyDescent="0.35">
      <c r="A281" s="2">
        <f ca="1">IFERROR(__xludf.DUMMYFUNCTION("""COMPUTED_VALUE"""),44251.6458333333)</f>
        <v>44251.645833333299</v>
      </c>
      <c r="B281" s="1">
        <f ca="1">IFERROR(__xludf.DUMMYFUNCTION("""COMPUTED_VALUE"""),2145)</f>
        <v>2145</v>
      </c>
    </row>
    <row r="282" spans="1:2" x14ac:dyDescent="0.35">
      <c r="A282" s="2">
        <f ca="1">IFERROR(__xludf.DUMMYFUNCTION("""COMPUTED_VALUE"""),44252.6458333333)</f>
        <v>44252.645833333299</v>
      </c>
      <c r="B282" s="1">
        <f ca="1">IFERROR(__xludf.DUMMYFUNCTION("""COMPUTED_VALUE"""),2160)</f>
        <v>2160</v>
      </c>
    </row>
    <row r="283" spans="1:2" x14ac:dyDescent="0.35">
      <c r="A283" s="2">
        <f ca="1">IFERROR(__xludf.DUMMYFUNCTION("""COMPUTED_VALUE"""),44253.6458333333)</f>
        <v>44253.645833333299</v>
      </c>
      <c r="B283" s="1">
        <f ca="1">IFERROR(__xludf.DUMMYFUNCTION("""COMPUTED_VALUE"""),2170)</f>
        <v>2170</v>
      </c>
    </row>
    <row r="284" spans="1:2" x14ac:dyDescent="0.35">
      <c r="A284" s="2">
        <f ca="1">IFERROR(__xludf.DUMMYFUNCTION("""COMPUTED_VALUE"""),44257.6458333333)</f>
        <v>44257.645833333299</v>
      </c>
      <c r="B284" s="1">
        <f ca="1">IFERROR(__xludf.DUMMYFUNCTION("""COMPUTED_VALUE"""),2165)</f>
        <v>2165</v>
      </c>
    </row>
    <row r="285" spans="1:2" x14ac:dyDescent="0.35">
      <c r="A285" s="2">
        <f ca="1">IFERROR(__xludf.DUMMYFUNCTION("""COMPUTED_VALUE"""),44258.6458333333)</f>
        <v>44258.645833333299</v>
      </c>
      <c r="B285" s="1">
        <f ca="1">IFERROR(__xludf.DUMMYFUNCTION("""COMPUTED_VALUE"""),2180)</f>
        <v>2180</v>
      </c>
    </row>
    <row r="286" spans="1:2" x14ac:dyDescent="0.35">
      <c r="A286" s="2">
        <f ca="1">IFERROR(__xludf.DUMMYFUNCTION("""COMPUTED_VALUE"""),44259.6458333333)</f>
        <v>44259.645833333299</v>
      </c>
      <c r="B286" s="1">
        <f ca="1">IFERROR(__xludf.DUMMYFUNCTION("""COMPUTED_VALUE"""),2195)</f>
        <v>2195</v>
      </c>
    </row>
    <row r="287" spans="1:2" x14ac:dyDescent="0.35">
      <c r="A287" s="2">
        <f ca="1">IFERROR(__xludf.DUMMYFUNCTION("""COMPUTED_VALUE"""),44260.6458333333)</f>
        <v>44260.645833333299</v>
      </c>
      <c r="B287" s="1">
        <f ca="1">IFERROR(__xludf.DUMMYFUNCTION("""COMPUTED_VALUE"""),2220)</f>
        <v>2220</v>
      </c>
    </row>
    <row r="288" spans="1:2" x14ac:dyDescent="0.35">
      <c r="A288" s="2">
        <f ca="1">IFERROR(__xludf.DUMMYFUNCTION("""COMPUTED_VALUE"""),44263.6458333333)</f>
        <v>44263.645833333299</v>
      </c>
      <c r="B288" s="1">
        <f ca="1">IFERROR(__xludf.DUMMYFUNCTION("""COMPUTED_VALUE"""),2245)</f>
        <v>2245</v>
      </c>
    </row>
    <row r="289" spans="1:2" x14ac:dyDescent="0.35">
      <c r="A289" s="2">
        <f ca="1">IFERROR(__xludf.DUMMYFUNCTION("""COMPUTED_VALUE"""),44264.6458333333)</f>
        <v>44264.645833333299</v>
      </c>
      <c r="B289" s="1">
        <f ca="1">IFERROR(__xludf.DUMMYFUNCTION("""COMPUTED_VALUE"""),2245)</f>
        <v>2245</v>
      </c>
    </row>
    <row r="290" spans="1:2" x14ac:dyDescent="0.35">
      <c r="A290" s="2">
        <f ca="1">IFERROR(__xludf.DUMMYFUNCTION("""COMPUTED_VALUE"""),44265.6458333333)</f>
        <v>44265.645833333299</v>
      </c>
      <c r="B290" s="1">
        <f ca="1">IFERROR(__xludf.DUMMYFUNCTION("""COMPUTED_VALUE"""),2245)</f>
        <v>2245</v>
      </c>
    </row>
    <row r="291" spans="1:2" x14ac:dyDescent="0.35">
      <c r="A291" s="2">
        <f ca="1">IFERROR(__xludf.DUMMYFUNCTION("""COMPUTED_VALUE"""),44266.6458333333)</f>
        <v>44266.645833333299</v>
      </c>
      <c r="B291" s="1">
        <f ca="1">IFERROR(__xludf.DUMMYFUNCTION("""COMPUTED_VALUE"""),2225)</f>
        <v>2225</v>
      </c>
    </row>
    <row r="292" spans="1:2" x14ac:dyDescent="0.35">
      <c r="A292" s="2">
        <f ca="1">IFERROR(__xludf.DUMMYFUNCTION("""COMPUTED_VALUE"""),44267.6458333333)</f>
        <v>44267.645833333299</v>
      </c>
      <c r="B292" s="1">
        <f ca="1">IFERROR(__xludf.DUMMYFUNCTION("""COMPUTED_VALUE"""),2230)</f>
        <v>2230</v>
      </c>
    </row>
    <row r="293" spans="1:2" x14ac:dyDescent="0.35">
      <c r="A293" s="2">
        <f ca="1">IFERROR(__xludf.DUMMYFUNCTION("""COMPUTED_VALUE"""),44270.6458333333)</f>
        <v>44270.645833333299</v>
      </c>
      <c r="B293" s="1">
        <f ca="1">IFERROR(__xludf.DUMMYFUNCTION("""COMPUTED_VALUE"""),2235)</f>
        <v>2235</v>
      </c>
    </row>
    <row r="294" spans="1:2" x14ac:dyDescent="0.35">
      <c r="A294" s="2">
        <f ca="1">IFERROR(__xludf.DUMMYFUNCTION("""COMPUTED_VALUE"""),44271.6458333333)</f>
        <v>44271.645833333299</v>
      </c>
      <c r="B294" s="1">
        <f ca="1">IFERROR(__xludf.DUMMYFUNCTION("""COMPUTED_VALUE"""),2260)</f>
        <v>2260</v>
      </c>
    </row>
    <row r="295" spans="1:2" x14ac:dyDescent="0.35">
      <c r="A295" s="2">
        <f ca="1">IFERROR(__xludf.DUMMYFUNCTION("""COMPUTED_VALUE"""),44272.6458333333)</f>
        <v>44272.645833333299</v>
      </c>
      <c r="B295" s="1">
        <f ca="1">IFERROR(__xludf.DUMMYFUNCTION("""COMPUTED_VALUE"""),2280)</f>
        <v>2280</v>
      </c>
    </row>
    <row r="296" spans="1:2" x14ac:dyDescent="0.35">
      <c r="A296" s="2">
        <f ca="1">IFERROR(__xludf.DUMMYFUNCTION("""COMPUTED_VALUE"""),44273.6458333333)</f>
        <v>44273.645833333299</v>
      </c>
      <c r="B296" s="1">
        <f ca="1">IFERROR(__xludf.DUMMYFUNCTION("""COMPUTED_VALUE"""),2305)</f>
        <v>2305</v>
      </c>
    </row>
    <row r="297" spans="1:2" x14ac:dyDescent="0.35">
      <c r="A297" s="2">
        <f ca="1">IFERROR(__xludf.DUMMYFUNCTION("""COMPUTED_VALUE"""),44274.6458333333)</f>
        <v>44274.645833333299</v>
      </c>
      <c r="B297" s="1">
        <f ca="1">IFERROR(__xludf.DUMMYFUNCTION("""COMPUTED_VALUE"""),2345)</f>
        <v>2345</v>
      </c>
    </row>
    <row r="298" spans="1:2" x14ac:dyDescent="0.35">
      <c r="A298" s="2">
        <f ca="1">IFERROR(__xludf.DUMMYFUNCTION("""COMPUTED_VALUE"""),44277.6458333333)</f>
        <v>44277.645833333299</v>
      </c>
      <c r="B298" s="1">
        <f ca="1">IFERROR(__xludf.DUMMYFUNCTION("""COMPUTED_VALUE"""),2290)</f>
        <v>2290</v>
      </c>
    </row>
    <row r="299" spans="1:2" x14ac:dyDescent="0.35">
      <c r="A299" s="2">
        <f ca="1">IFERROR(__xludf.DUMMYFUNCTION("""COMPUTED_VALUE"""),44278.6458333333)</f>
        <v>44278.645833333299</v>
      </c>
      <c r="B299" s="1">
        <f ca="1">IFERROR(__xludf.DUMMYFUNCTION("""COMPUTED_VALUE"""),2265)</f>
        <v>2265</v>
      </c>
    </row>
    <row r="300" spans="1:2" x14ac:dyDescent="0.35">
      <c r="A300" s="2">
        <f ca="1">IFERROR(__xludf.DUMMYFUNCTION("""COMPUTED_VALUE"""),44279.6458333333)</f>
        <v>44279.645833333299</v>
      </c>
      <c r="B300" s="1">
        <f ca="1">IFERROR(__xludf.DUMMYFUNCTION("""COMPUTED_VALUE"""),2305)</f>
        <v>2305</v>
      </c>
    </row>
    <row r="301" spans="1:2" x14ac:dyDescent="0.35">
      <c r="A301" s="2">
        <f ca="1">IFERROR(__xludf.DUMMYFUNCTION("""COMPUTED_VALUE"""),44280.6458333333)</f>
        <v>44280.645833333299</v>
      </c>
      <c r="B301" s="1">
        <f ca="1">IFERROR(__xludf.DUMMYFUNCTION("""COMPUTED_VALUE"""),2280)</f>
        <v>2280</v>
      </c>
    </row>
    <row r="302" spans="1:2" x14ac:dyDescent="0.35">
      <c r="A302" s="2">
        <f ca="1">IFERROR(__xludf.DUMMYFUNCTION("""COMPUTED_VALUE"""),44281.6458333333)</f>
        <v>44281.645833333299</v>
      </c>
      <c r="B302" s="1">
        <f ca="1">IFERROR(__xludf.DUMMYFUNCTION("""COMPUTED_VALUE"""),2200)</f>
        <v>2200</v>
      </c>
    </row>
    <row r="303" spans="1:2" x14ac:dyDescent="0.35">
      <c r="A303" s="2">
        <f ca="1">IFERROR(__xludf.DUMMYFUNCTION("""COMPUTED_VALUE"""),44284.6458333333)</f>
        <v>44284.645833333299</v>
      </c>
      <c r="B303" s="1">
        <f ca="1">IFERROR(__xludf.DUMMYFUNCTION("""COMPUTED_VALUE"""),2105)</f>
        <v>2105</v>
      </c>
    </row>
    <row r="304" spans="1:2" x14ac:dyDescent="0.35">
      <c r="A304" s="2">
        <f ca="1">IFERROR(__xludf.DUMMYFUNCTION("""COMPUTED_VALUE"""),44285.6458333333)</f>
        <v>44285.645833333299</v>
      </c>
      <c r="B304" s="1">
        <f ca="1">IFERROR(__xludf.DUMMYFUNCTION("""COMPUTED_VALUE"""),2200)</f>
        <v>2200</v>
      </c>
    </row>
    <row r="305" spans="1:2" x14ac:dyDescent="0.35">
      <c r="A305" s="2">
        <f ca="1">IFERROR(__xludf.DUMMYFUNCTION("""COMPUTED_VALUE"""),44286.6458333333)</f>
        <v>44286.645833333299</v>
      </c>
      <c r="B305" s="1">
        <f ca="1">IFERROR(__xludf.DUMMYFUNCTION("""COMPUTED_VALUE"""),2205)</f>
        <v>2205</v>
      </c>
    </row>
    <row r="306" spans="1:2" x14ac:dyDescent="0.35">
      <c r="A306" s="2">
        <f ca="1">IFERROR(__xludf.DUMMYFUNCTION("""COMPUTED_VALUE"""),44287.6458333333)</f>
        <v>44287.645833333299</v>
      </c>
      <c r="B306" s="1">
        <f ca="1">IFERROR(__xludf.DUMMYFUNCTION("""COMPUTED_VALUE"""),2185)</f>
        <v>2185</v>
      </c>
    </row>
    <row r="307" spans="1:2" x14ac:dyDescent="0.35">
      <c r="A307" s="2">
        <f ca="1">IFERROR(__xludf.DUMMYFUNCTION("""COMPUTED_VALUE"""),44288.6458333333)</f>
        <v>44288.645833333299</v>
      </c>
      <c r="B307" s="1">
        <f ca="1">IFERROR(__xludf.DUMMYFUNCTION("""COMPUTED_VALUE"""),2185)</f>
        <v>2185</v>
      </c>
    </row>
    <row r="308" spans="1:2" x14ac:dyDescent="0.35">
      <c r="A308" s="2">
        <f ca="1">IFERROR(__xludf.DUMMYFUNCTION("""COMPUTED_VALUE"""),44291.6458333333)</f>
        <v>44291.645833333299</v>
      </c>
      <c r="B308" s="1">
        <f ca="1">IFERROR(__xludf.DUMMYFUNCTION("""COMPUTED_VALUE"""),2200)</f>
        <v>2200</v>
      </c>
    </row>
    <row r="309" spans="1:2" x14ac:dyDescent="0.35">
      <c r="A309" s="2">
        <f ca="1">IFERROR(__xludf.DUMMYFUNCTION("""COMPUTED_VALUE"""),44292.6458333333)</f>
        <v>44292.645833333299</v>
      </c>
      <c r="B309" s="1">
        <f ca="1">IFERROR(__xludf.DUMMYFUNCTION("""COMPUTED_VALUE"""),2205)</f>
        <v>2205</v>
      </c>
    </row>
    <row r="310" spans="1:2" x14ac:dyDescent="0.35">
      <c r="A310" s="2">
        <f ca="1">IFERROR(__xludf.DUMMYFUNCTION("""COMPUTED_VALUE"""),44293.6458333333)</f>
        <v>44293.645833333299</v>
      </c>
      <c r="B310" s="1">
        <f ca="1">IFERROR(__xludf.DUMMYFUNCTION("""COMPUTED_VALUE"""),2210)</f>
        <v>2210</v>
      </c>
    </row>
    <row r="311" spans="1:2" x14ac:dyDescent="0.35">
      <c r="A311" s="2">
        <f ca="1">IFERROR(__xludf.DUMMYFUNCTION("""COMPUTED_VALUE"""),44294.6458333333)</f>
        <v>44294.645833333299</v>
      </c>
      <c r="B311" s="1">
        <f ca="1">IFERROR(__xludf.DUMMYFUNCTION("""COMPUTED_VALUE"""),2230)</f>
        <v>2230</v>
      </c>
    </row>
    <row r="312" spans="1:2" x14ac:dyDescent="0.35">
      <c r="A312" s="2">
        <f ca="1">IFERROR(__xludf.DUMMYFUNCTION("""COMPUTED_VALUE"""),44295.6458333333)</f>
        <v>44295.645833333299</v>
      </c>
      <c r="B312" s="1">
        <f ca="1">IFERROR(__xludf.DUMMYFUNCTION("""COMPUTED_VALUE"""),2290)</f>
        <v>2290</v>
      </c>
    </row>
    <row r="313" spans="1:2" x14ac:dyDescent="0.35">
      <c r="A313" s="2">
        <f ca="1">IFERROR(__xludf.DUMMYFUNCTION("""COMPUTED_VALUE"""),44298.6458333333)</f>
        <v>44298.645833333299</v>
      </c>
      <c r="B313" s="1">
        <f ca="1">IFERROR(__xludf.DUMMYFUNCTION("""COMPUTED_VALUE"""),2270)</f>
        <v>2270</v>
      </c>
    </row>
    <row r="314" spans="1:2" x14ac:dyDescent="0.35">
      <c r="A314" s="2">
        <f ca="1">IFERROR(__xludf.DUMMYFUNCTION("""COMPUTED_VALUE"""),44299.6458333333)</f>
        <v>44299.645833333299</v>
      </c>
      <c r="B314" s="1">
        <f ca="1">IFERROR(__xludf.DUMMYFUNCTION("""COMPUTED_VALUE"""),2265)</f>
        <v>2265</v>
      </c>
    </row>
    <row r="315" spans="1:2" x14ac:dyDescent="0.35">
      <c r="A315" s="2">
        <f ca="1">IFERROR(__xludf.DUMMYFUNCTION("""COMPUTED_VALUE"""),44300.6458333333)</f>
        <v>44300.645833333299</v>
      </c>
      <c r="B315" s="1">
        <f ca="1">IFERROR(__xludf.DUMMYFUNCTION("""COMPUTED_VALUE"""),2285)</f>
        <v>2285</v>
      </c>
    </row>
    <row r="316" spans="1:2" x14ac:dyDescent="0.35">
      <c r="A316" s="2">
        <f ca="1">IFERROR(__xludf.DUMMYFUNCTION("""COMPUTED_VALUE"""),44301.6458333333)</f>
        <v>44301.645833333299</v>
      </c>
      <c r="B316" s="1">
        <f ca="1">IFERROR(__xludf.DUMMYFUNCTION("""COMPUTED_VALUE"""),2270)</f>
        <v>2270</v>
      </c>
    </row>
    <row r="317" spans="1:2" x14ac:dyDescent="0.35">
      <c r="A317" s="2">
        <f ca="1">IFERROR(__xludf.DUMMYFUNCTION("""COMPUTED_VALUE"""),44302.6458333333)</f>
        <v>44302.645833333299</v>
      </c>
      <c r="B317" s="1">
        <f ca="1">IFERROR(__xludf.DUMMYFUNCTION("""COMPUTED_VALUE"""),2275)</f>
        <v>2275</v>
      </c>
    </row>
    <row r="318" spans="1:2" x14ac:dyDescent="0.35">
      <c r="A318" s="2">
        <f ca="1">IFERROR(__xludf.DUMMYFUNCTION("""COMPUTED_VALUE"""),44305.6458333333)</f>
        <v>44305.645833333299</v>
      </c>
      <c r="B318" s="1">
        <f ca="1">IFERROR(__xludf.DUMMYFUNCTION("""COMPUTED_VALUE"""),2265)</f>
        <v>2265</v>
      </c>
    </row>
    <row r="319" spans="1:2" x14ac:dyDescent="0.35">
      <c r="A319" s="2">
        <f ca="1">IFERROR(__xludf.DUMMYFUNCTION("""COMPUTED_VALUE"""),44306.6458333333)</f>
        <v>44306.645833333299</v>
      </c>
      <c r="B319" s="1">
        <f ca="1">IFERROR(__xludf.DUMMYFUNCTION("""COMPUTED_VALUE"""),2325)</f>
        <v>2325</v>
      </c>
    </row>
    <row r="320" spans="1:2" x14ac:dyDescent="0.35">
      <c r="A320" s="2">
        <f ca="1">IFERROR(__xludf.DUMMYFUNCTION("""COMPUTED_VALUE"""),44307.6458333333)</f>
        <v>44307.645833333299</v>
      </c>
      <c r="B320" s="1">
        <f ca="1">IFERROR(__xludf.DUMMYFUNCTION("""COMPUTED_VALUE"""),2310)</f>
        <v>2310</v>
      </c>
    </row>
    <row r="321" spans="1:2" x14ac:dyDescent="0.35">
      <c r="A321" s="2">
        <f ca="1">IFERROR(__xludf.DUMMYFUNCTION("""COMPUTED_VALUE"""),44308.6458333333)</f>
        <v>44308.645833333299</v>
      </c>
      <c r="B321" s="1">
        <f ca="1">IFERROR(__xludf.DUMMYFUNCTION("""COMPUTED_VALUE"""),2305)</f>
        <v>2305</v>
      </c>
    </row>
    <row r="322" spans="1:2" x14ac:dyDescent="0.35">
      <c r="A322" s="2">
        <f ca="1">IFERROR(__xludf.DUMMYFUNCTION("""COMPUTED_VALUE"""),44309.6458333333)</f>
        <v>44309.645833333299</v>
      </c>
      <c r="B322" s="1">
        <f ca="1">IFERROR(__xludf.DUMMYFUNCTION("""COMPUTED_VALUE"""),2305)</f>
        <v>2305</v>
      </c>
    </row>
    <row r="323" spans="1:2" x14ac:dyDescent="0.35">
      <c r="A323" s="2">
        <f ca="1">IFERROR(__xludf.DUMMYFUNCTION("""COMPUTED_VALUE"""),44312.6458333333)</f>
        <v>44312.645833333299</v>
      </c>
      <c r="B323" s="1">
        <f ca="1">IFERROR(__xludf.DUMMYFUNCTION("""COMPUTED_VALUE"""),2285)</f>
        <v>2285</v>
      </c>
    </row>
    <row r="324" spans="1:2" x14ac:dyDescent="0.35">
      <c r="A324" s="2">
        <f ca="1">IFERROR(__xludf.DUMMYFUNCTION("""COMPUTED_VALUE"""),44313.6458333333)</f>
        <v>44313.645833333299</v>
      </c>
      <c r="B324" s="1">
        <f ca="1">IFERROR(__xludf.DUMMYFUNCTION("""COMPUTED_VALUE"""),2295)</f>
        <v>2295</v>
      </c>
    </row>
    <row r="325" spans="1:2" x14ac:dyDescent="0.35">
      <c r="A325" s="2">
        <f ca="1">IFERROR(__xludf.DUMMYFUNCTION("""COMPUTED_VALUE"""),44314.6458333333)</f>
        <v>44314.645833333299</v>
      </c>
      <c r="B325" s="1">
        <f ca="1">IFERROR(__xludf.DUMMYFUNCTION("""COMPUTED_VALUE"""),2275)</f>
        <v>2275</v>
      </c>
    </row>
    <row r="326" spans="1:2" x14ac:dyDescent="0.35">
      <c r="A326" s="2">
        <f ca="1">IFERROR(__xludf.DUMMYFUNCTION("""COMPUTED_VALUE"""),44315.6458333333)</f>
        <v>44315.645833333299</v>
      </c>
      <c r="B326" s="1">
        <f ca="1">IFERROR(__xludf.DUMMYFUNCTION("""COMPUTED_VALUE"""),2225)</f>
        <v>2225</v>
      </c>
    </row>
    <row r="327" spans="1:2" x14ac:dyDescent="0.35">
      <c r="A327" s="2">
        <f ca="1">IFERROR(__xludf.DUMMYFUNCTION("""COMPUTED_VALUE"""),44316.6458333333)</f>
        <v>44316.645833333299</v>
      </c>
      <c r="B327" s="1">
        <f ca="1">IFERROR(__xludf.DUMMYFUNCTION("""COMPUTED_VALUE"""),2220)</f>
        <v>2220</v>
      </c>
    </row>
    <row r="328" spans="1:2" x14ac:dyDescent="0.35">
      <c r="A328" s="2">
        <f ca="1">IFERROR(__xludf.DUMMYFUNCTION("""COMPUTED_VALUE"""),44319.6458333333)</f>
        <v>44319.645833333299</v>
      </c>
      <c r="B328" s="1">
        <f ca="1">IFERROR(__xludf.DUMMYFUNCTION("""COMPUTED_VALUE"""),2270)</f>
        <v>2270</v>
      </c>
    </row>
    <row r="329" spans="1:2" x14ac:dyDescent="0.35">
      <c r="A329" s="2">
        <f ca="1">IFERROR(__xludf.DUMMYFUNCTION("""COMPUTED_VALUE"""),44320.6458333333)</f>
        <v>44320.645833333299</v>
      </c>
      <c r="B329" s="1">
        <f ca="1">IFERROR(__xludf.DUMMYFUNCTION("""COMPUTED_VALUE"""),2245)</f>
        <v>2245</v>
      </c>
    </row>
    <row r="330" spans="1:2" x14ac:dyDescent="0.35">
      <c r="A330" s="2">
        <f ca="1">IFERROR(__xludf.DUMMYFUNCTION("""COMPUTED_VALUE"""),44322.6458333333)</f>
        <v>44322.645833333299</v>
      </c>
      <c r="B330" s="1">
        <f ca="1">IFERROR(__xludf.DUMMYFUNCTION("""COMPUTED_VALUE"""),2280)</f>
        <v>2280</v>
      </c>
    </row>
    <row r="331" spans="1:2" x14ac:dyDescent="0.35">
      <c r="A331" s="2">
        <f ca="1">IFERROR(__xludf.DUMMYFUNCTION("""COMPUTED_VALUE"""),44323.6458333333)</f>
        <v>44323.645833333299</v>
      </c>
      <c r="B331" s="1">
        <f ca="1">IFERROR(__xludf.DUMMYFUNCTION("""COMPUTED_VALUE"""),2270)</f>
        <v>2270</v>
      </c>
    </row>
    <row r="332" spans="1:2" x14ac:dyDescent="0.35">
      <c r="A332" s="2">
        <f ca="1">IFERROR(__xludf.DUMMYFUNCTION("""COMPUTED_VALUE"""),44326.6458333333)</f>
        <v>44326.645833333299</v>
      </c>
      <c r="B332" s="1">
        <f ca="1">IFERROR(__xludf.DUMMYFUNCTION("""COMPUTED_VALUE"""),2275)</f>
        <v>2275</v>
      </c>
    </row>
    <row r="333" spans="1:2" x14ac:dyDescent="0.35">
      <c r="A333" s="2">
        <f ca="1">IFERROR(__xludf.DUMMYFUNCTION("""COMPUTED_VALUE"""),44327.6458333333)</f>
        <v>44327.645833333299</v>
      </c>
      <c r="B333" s="1">
        <f ca="1">IFERROR(__xludf.DUMMYFUNCTION("""COMPUTED_VALUE"""),2260)</f>
        <v>2260</v>
      </c>
    </row>
    <row r="334" spans="1:2" x14ac:dyDescent="0.35">
      <c r="A334" s="2">
        <f ca="1">IFERROR(__xludf.DUMMYFUNCTION("""COMPUTED_VALUE"""),44328.6458333333)</f>
        <v>44328.645833333299</v>
      </c>
      <c r="B334" s="1">
        <f ca="1">IFERROR(__xludf.DUMMYFUNCTION("""COMPUTED_VALUE"""),2195)</f>
        <v>2195</v>
      </c>
    </row>
    <row r="335" spans="1:2" x14ac:dyDescent="0.35">
      <c r="A335" s="2">
        <f ca="1">IFERROR(__xludf.DUMMYFUNCTION("""COMPUTED_VALUE"""),44329.6458333333)</f>
        <v>44329.645833333299</v>
      </c>
      <c r="B335" s="1">
        <f ca="1">IFERROR(__xludf.DUMMYFUNCTION("""COMPUTED_VALUE"""),2155)</f>
        <v>2155</v>
      </c>
    </row>
    <row r="336" spans="1:2" x14ac:dyDescent="0.35">
      <c r="A336" s="2">
        <f ca="1">IFERROR(__xludf.DUMMYFUNCTION("""COMPUTED_VALUE"""),44330.6458333333)</f>
        <v>44330.645833333299</v>
      </c>
      <c r="B336" s="1">
        <f ca="1">IFERROR(__xludf.DUMMYFUNCTION("""COMPUTED_VALUE"""),2130)</f>
        <v>2130</v>
      </c>
    </row>
    <row r="337" spans="1:2" x14ac:dyDescent="0.35">
      <c r="A337" s="2">
        <f ca="1">IFERROR(__xludf.DUMMYFUNCTION("""COMPUTED_VALUE"""),44333.6458333333)</f>
        <v>44333.645833333299</v>
      </c>
      <c r="B337" s="1">
        <f ca="1">IFERROR(__xludf.DUMMYFUNCTION("""COMPUTED_VALUE"""),1980)</f>
        <v>1980</v>
      </c>
    </row>
    <row r="338" spans="1:2" x14ac:dyDescent="0.35">
      <c r="A338" s="2">
        <f ca="1">IFERROR(__xludf.DUMMYFUNCTION("""COMPUTED_VALUE"""),44334.6458333333)</f>
        <v>44334.645833333299</v>
      </c>
      <c r="B338" s="1">
        <f ca="1">IFERROR(__xludf.DUMMYFUNCTION("""COMPUTED_VALUE"""),1965)</f>
        <v>1965</v>
      </c>
    </row>
    <row r="339" spans="1:2" x14ac:dyDescent="0.35">
      <c r="A339" s="2">
        <f ca="1">IFERROR(__xludf.DUMMYFUNCTION("""COMPUTED_VALUE"""),44336.6458333333)</f>
        <v>44336.645833333299</v>
      </c>
      <c r="B339" s="1">
        <f ca="1">IFERROR(__xludf.DUMMYFUNCTION("""COMPUTED_VALUE"""),1940)</f>
        <v>1940</v>
      </c>
    </row>
    <row r="340" spans="1:2" x14ac:dyDescent="0.35">
      <c r="A340" s="2">
        <f ca="1">IFERROR(__xludf.DUMMYFUNCTION("""COMPUTED_VALUE"""),44337.6458333333)</f>
        <v>44337.645833333299</v>
      </c>
      <c r="B340" s="1">
        <f ca="1">IFERROR(__xludf.DUMMYFUNCTION("""COMPUTED_VALUE"""),1945)</f>
        <v>1945</v>
      </c>
    </row>
    <row r="341" spans="1:2" x14ac:dyDescent="0.35">
      <c r="A341" s="2">
        <f ca="1">IFERROR(__xludf.DUMMYFUNCTION("""COMPUTED_VALUE"""),44340.6458333333)</f>
        <v>44340.645833333299</v>
      </c>
      <c r="B341" s="1">
        <f ca="1">IFERROR(__xludf.DUMMYFUNCTION("""COMPUTED_VALUE"""),1915)</f>
        <v>1915</v>
      </c>
    </row>
    <row r="342" spans="1:2" x14ac:dyDescent="0.35">
      <c r="A342" s="2">
        <f ca="1">IFERROR(__xludf.DUMMYFUNCTION("""COMPUTED_VALUE"""),44341.6458333333)</f>
        <v>44341.645833333299</v>
      </c>
      <c r="B342" s="1">
        <f ca="1">IFERROR(__xludf.DUMMYFUNCTION("""COMPUTED_VALUE"""),1925)</f>
        <v>1925</v>
      </c>
    </row>
    <row r="343" spans="1:2" x14ac:dyDescent="0.35">
      <c r="A343" s="2">
        <f ca="1">IFERROR(__xludf.DUMMYFUNCTION("""COMPUTED_VALUE"""),44342.6458333333)</f>
        <v>44342.645833333299</v>
      </c>
      <c r="B343" s="1">
        <f ca="1">IFERROR(__xludf.DUMMYFUNCTION("""COMPUTED_VALUE"""),1925)</f>
        <v>1925</v>
      </c>
    </row>
    <row r="344" spans="1:2" x14ac:dyDescent="0.35">
      <c r="A344" s="2">
        <f ca="1">IFERROR(__xludf.DUMMYFUNCTION("""COMPUTED_VALUE"""),44343.6458333333)</f>
        <v>44343.645833333299</v>
      </c>
      <c r="B344" s="1">
        <f ca="1">IFERROR(__xludf.DUMMYFUNCTION("""COMPUTED_VALUE"""),2000)</f>
        <v>2000</v>
      </c>
    </row>
    <row r="345" spans="1:2" x14ac:dyDescent="0.35">
      <c r="A345" s="2">
        <f ca="1">IFERROR(__xludf.DUMMYFUNCTION("""COMPUTED_VALUE"""),44344.6458333333)</f>
        <v>44344.645833333299</v>
      </c>
      <c r="B345" s="1">
        <f ca="1">IFERROR(__xludf.DUMMYFUNCTION("""COMPUTED_VALUE"""),2025)</f>
        <v>2025</v>
      </c>
    </row>
    <row r="346" spans="1:2" x14ac:dyDescent="0.35">
      <c r="A346" s="2">
        <f ca="1">IFERROR(__xludf.DUMMYFUNCTION("""COMPUTED_VALUE"""),44347.6458333333)</f>
        <v>44347.645833333299</v>
      </c>
      <c r="B346" s="1">
        <f ca="1">IFERROR(__xludf.DUMMYFUNCTION("""COMPUTED_VALUE"""),2030)</f>
        <v>2030</v>
      </c>
    </row>
    <row r="347" spans="1:2" x14ac:dyDescent="0.35">
      <c r="A347" s="2">
        <f ca="1">IFERROR(__xludf.DUMMYFUNCTION("""COMPUTED_VALUE"""),44348.6458333333)</f>
        <v>44348.645833333299</v>
      </c>
      <c r="B347" s="1">
        <f ca="1">IFERROR(__xludf.DUMMYFUNCTION("""COMPUTED_VALUE"""),2020)</f>
        <v>2020</v>
      </c>
    </row>
    <row r="348" spans="1:2" x14ac:dyDescent="0.35">
      <c r="A348" s="2">
        <f ca="1">IFERROR(__xludf.DUMMYFUNCTION("""COMPUTED_VALUE"""),44349.6458333333)</f>
        <v>44349.645833333299</v>
      </c>
      <c r="B348" s="1">
        <f ca="1">IFERROR(__xludf.DUMMYFUNCTION("""COMPUTED_VALUE"""),2055)</f>
        <v>2055</v>
      </c>
    </row>
    <row r="349" spans="1:2" x14ac:dyDescent="0.35">
      <c r="A349" s="2">
        <f ca="1">IFERROR(__xludf.DUMMYFUNCTION("""COMPUTED_VALUE"""),44350.6458333333)</f>
        <v>44350.645833333299</v>
      </c>
      <c r="B349" s="1">
        <f ca="1">IFERROR(__xludf.DUMMYFUNCTION("""COMPUTED_VALUE"""),2055)</f>
        <v>2055</v>
      </c>
    </row>
    <row r="350" spans="1:2" x14ac:dyDescent="0.35">
      <c r="A350" s="2">
        <f ca="1">IFERROR(__xludf.DUMMYFUNCTION("""COMPUTED_VALUE"""),44351.6458333333)</f>
        <v>44351.645833333299</v>
      </c>
      <c r="B350" s="1">
        <f ca="1">IFERROR(__xludf.DUMMYFUNCTION("""COMPUTED_VALUE"""),2060)</f>
        <v>2060</v>
      </c>
    </row>
    <row r="351" spans="1:2" x14ac:dyDescent="0.35">
      <c r="A351" s="2">
        <f ca="1">IFERROR(__xludf.DUMMYFUNCTION("""COMPUTED_VALUE"""),44354.6458333333)</f>
        <v>44354.645833333299</v>
      </c>
      <c r="B351" s="1">
        <f ca="1">IFERROR(__xludf.DUMMYFUNCTION("""COMPUTED_VALUE"""),2090)</f>
        <v>2090</v>
      </c>
    </row>
    <row r="352" spans="1:2" x14ac:dyDescent="0.35">
      <c r="A352" s="2">
        <f ca="1">IFERROR(__xludf.DUMMYFUNCTION("""COMPUTED_VALUE"""),44355.6458333333)</f>
        <v>44355.645833333299</v>
      </c>
      <c r="B352" s="1">
        <f ca="1">IFERROR(__xludf.DUMMYFUNCTION("""COMPUTED_VALUE"""),2055)</f>
        <v>2055</v>
      </c>
    </row>
    <row r="353" spans="1:2" x14ac:dyDescent="0.35">
      <c r="A353" s="2">
        <f ca="1">IFERROR(__xludf.DUMMYFUNCTION("""COMPUTED_VALUE"""),44356.6458333333)</f>
        <v>44356.645833333299</v>
      </c>
      <c r="B353" s="1">
        <f ca="1">IFERROR(__xludf.DUMMYFUNCTION("""COMPUTED_VALUE"""),2015)</f>
        <v>2015</v>
      </c>
    </row>
    <row r="354" spans="1:2" x14ac:dyDescent="0.35">
      <c r="A354" s="2">
        <f ca="1">IFERROR(__xludf.DUMMYFUNCTION("""COMPUTED_VALUE"""),44357.6458333333)</f>
        <v>44357.645833333299</v>
      </c>
      <c r="B354" s="1">
        <f ca="1">IFERROR(__xludf.DUMMYFUNCTION("""COMPUTED_VALUE"""),2025)</f>
        <v>2025</v>
      </c>
    </row>
    <row r="355" spans="1:2" x14ac:dyDescent="0.35">
      <c r="A355" s="2">
        <f ca="1">IFERROR(__xludf.DUMMYFUNCTION("""COMPUTED_VALUE"""),44358.6458333333)</f>
        <v>44358.645833333299</v>
      </c>
      <c r="B355" s="1">
        <f ca="1">IFERROR(__xludf.DUMMYFUNCTION("""COMPUTED_VALUE"""),2020)</f>
        <v>2020</v>
      </c>
    </row>
    <row r="356" spans="1:2" x14ac:dyDescent="0.35">
      <c r="A356" s="2">
        <f ca="1">IFERROR(__xludf.DUMMYFUNCTION("""COMPUTED_VALUE"""),44361.6458333333)</f>
        <v>44361.645833333299</v>
      </c>
      <c r="B356" s="1">
        <f ca="1">IFERROR(__xludf.DUMMYFUNCTION("""COMPUTED_VALUE"""),2030)</f>
        <v>2030</v>
      </c>
    </row>
    <row r="357" spans="1:2" x14ac:dyDescent="0.35">
      <c r="A357" s="2">
        <f ca="1">IFERROR(__xludf.DUMMYFUNCTION("""COMPUTED_VALUE"""),44362.6458333333)</f>
        <v>44362.645833333299</v>
      </c>
      <c r="B357" s="1">
        <f ca="1">IFERROR(__xludf.DUMMYFUNCTION("""COMPUTED_VALUE"""),2015)</f>
        <v>2015</v>
      </c>
    </row>
    <row r="358" spans="1:2" x14ac:dyDescent="0.35">
      <c r="A358" s="2">
        <f ca="1">IFERROR(__xludf.DUMMYFUNCTION("""COMPUTED_VALUE"""),44363.6458333333)</f>
        <v>44363.645833333299</v>
      </c>
      <c r="B358" s="1">
        <f ca="1">IFERROR(__xludf.DUMMYFUNCTION("""COMPUTED_VALUE"""),2060)</f>
        <v>2060</v>
      </c>
    </row>
    <row r="359" spans="1:2" x14ac:dyDescent="0.35">
      <c r="A359" s="2">
        <f ca="1">IFERROR(__xludf.DUMMYFUNCTION("""COMPUTED_VALUE"""),44364.6458333333)</f>
        <v>44364.645833333299</v>
      </c>
      <c r="B359" s="1">
        <f ca="1">IFERROR(__xludf.DUMMYFUNCTION("""COMPUTED_VALUE"""),2035)</f>
        <v>2035</v>
      </c>
    </row>
    <row r="360" spans="1:2" x14ac:dyDescent="0.35">
      <c r="A360" s="2">
        <f ca="1">IFERROR(__xludf.DUMMYFUNCTION("""COMPUTED_VALUE"""),44365.6458333333)</f>
        <v>44365.645833333299</v>
      </c>
      <c r="B360" s="1">
        <f ca="1">IFERROR(__xludf.DUMMYFUNCTION("""COMPUTED_VALUE"""),2025)</f>
        <v>2025</v>
      </c>
    </row>
    <row r="361" spans="1:2" x14ac:dyDescent="0.35">
      <c r="A361" s="2">
        <f ca="1">IFERROR(__xludf.DUMMYFUNCTION("""COMPUTED_VALUE"""),44368.6458333333)</f>
        <v>44368.645833333299</v>
      </c>
      <c r="B361" s="1">
        <f ca="1">IFERROR(__xludf.DUMMYFUNCTION("""COMPUTED_VALUE"""),1995)</f>
        <v>1995</v>
      </c>
    </row>
    <row r="362" spans="1:2" x14ac:dyDescent="0.35">
      <c r="A362" s="2">
        <f ca="1">IFERROR(__xludf.DUMMYFUNCTION("""COMPUTED_VALUE"""),44369.6458333333)</f>
        <v>44369.645833333299</v>
      </c>
      <c r="B362" s="1">
        <f ca="1">IFERROR(__xludf.DUMMYFUNCTION("""COMPUTED_VALUE"""),2020)</f>
        <v>2020</v>
      </c>
    </row>
    <row r="363" spans="1:2" x14ac:dyDescent="0.35">
      <c r="A363" s="2">
        <f ca="1">IFERROR(__xludf.DUMMYFUNCTION("""COMPUTED_VALUE"""),44370.6458333333)</f>
        <v>44370.645833333299</v>
      </c>
      <c r="B363" s="1">
        <f ca="1">IFERROR(__xludf.DUMMYFUNCTION("""COMPUTED_VALUE"""),2005)</f>
        <v>2005</v>
      </c>
    </row>
    <row r="364" spans="1:2" x14ac:dyDescent="0.35">
      <c r="A364" s="2">
        <f ca="1">IFERROR(__xludf.DUMMYFUNCTION("""COMPUTED_VALUE"""),44371.6458333333)</f>
        <v>44371.645833333299</v>
      </c>
      <c r="B364" s="1">
        <f ca="1">IFERROR(__xludf.DUMMYFUNCTION("""COMPUTED_VALUE"""),1980)</f>
        <v>1980</v>
      </c>
    </row>
    <row r="365" spans="1:2" x14ac:dyDescent="0.35">
      <c r="A365" s="2">
        <f ca="1">IFERROR(__xludf.DUMMYFUNCTION("""COMPUTED_VALUE"""),44372.6458333333)</f>
        <v>44372.645833333299</v>
      </c>
      <c r="B365" s="1">
        <f ca="1">IFERROR(__xludf.DUMMYFUNCTION("""COMPUTED_VALUE"""),2015)</f>
        <v>2015</v>
      </c>
    </row>
    <row r="366" spans="1:2" x14ac:dyDescent="0.35">
      <c r="A366" s="2">
        <f ca="1">IFERROR(__xludf.DUMMYFUNCTION("""COMPUTED_VALUE"""),44375.6458333333)</f>
        <v>44375.645833333299</v>
      </c>
      <c r="B366" s="1">
        <f ca="1">IFERROR(__xludf.DUMMYFUNCTION("""COMPUTED_VALUE"""),2025)</f>
        <v>2025</v>
      </c>
    </row>
    <row r="367" spans="1:2" x14ac:dyDescent="0.35">
      <c r="A367" s="2">
        <f ca="1">IFERROR(__xludf.DUMMYFUNCTION("""COMPUTED_VALUE"""),44376.6458333333)</f>
        <v>44376.645833333299</v>
      </c>
      <c r="B367" s="1">
        <f ca="1">IFERROR(__xludf.DUMMYFUNCTION("""COMPUTED_VALUE"""),2050)</f>
        <v>2050</v>
      </c>
    </row>
    <row r="368" spans="1:2" x14ac:dyDescent="0.35">
      <c r="A368" s="2">
        <f ca="1">IFERROR(__xludf.DUMMYFUNCTION("""COMPUTED_VALUE"""),44377.6458333333)</f>
        <v>44377.645833333299</v>
      </c>
      <c r="B368" s="1">
        <f ca="1">IFERROR(__xludf.DUMMYFUNCTION("""COMPUTED_VALUE"""),2025)</f>
        <v>2025</v>
      </c>
    </row>
    <row r="369" spans="1:2" x14ac:dyDescent="0.35">
      <c r="A369" s="2">
        <f ca="1">IFERROR(__xludf.DUMMYFUNCTION("""COMPUTED_VALUE"""),44378.6458333333)</f>
        <v>44378.645833333299</v>
      </c>
      <c r="B369" s="1">
        <f ca="1">IFERROR(__xludf.DUMMYFUNCTION("""COMPUTED_VALUE"""),2025)</f>
        <v>2025</v>
      </c>
    </row>
    <row r="370" spans="1:2" x14ac:dyDescent="0.35">
      <c r="A370" s="2">
        <f ca="1">IFERROR(__xludf.DUMMYFUNCTION("""COMPUTED_VALUE"""),44379.6458333333)</f>
        <v>44379.645833333299</v>
      </c>
      <c r="B370" s="1">
        <f ca="1">IFERROR(__xludf.DUMMYFUNCTION("""COMPUTED_VALUE"""),2010)</f>
        <v>2010</v>
      </c>
    </row>
    <row r="371" spans="1:2" x14ac:dyDescent="0.35">
      <c r="A371" s="2">
        <f ca="1">IFERROR(__xludf.DUMMYFUNCTION("""COMPUTED_VALUE"""),44382.6458333333)</f>
        <v>44382.645833333299</v>
      </c>
      <c r="B371" s="1">
        <f ca="1">IFERROR(__xludf.DUMMYFUNCTION("""COMPUTED_VALUE"""),1990)</f>
        <v>1990</v>
      </c>
    </row>
    <row r="372" spans="1:2" x14ac:dyDescent="0.35">
      <c r="A372" s="2">
        <f ca="1">IFERROR(__xludf.DUMMYFUNCTION("""COMPUTED_VALUE"""),44383.6458333333)</f>
        <v>44383.645833333299</v>
      </c>
      <c r="B372" s="1">
        <f ca="1">IFERROR(__xludf.DUMMYFUNCTION("""COMPUTED_VALUE"""),2005)</f>
        <v>2005</v>
      </c>
    </row>
    <row r="373" spans="1:2" x14ac:dyDescent="0.35">
      <c r="A373" s="2">
        <f ca="1">IFERROR(__xludf.DUMMYFUNCTION("""COMPUTED_VALUE"""),44384.6458333333)</f>
        <v>44384.645833333299</v>
      </c>
      <c r="B373" s="1">
        <f ca="1">IFERROR(__xludf.DUMMYFUNCTION("""COMPUTED_VALUE"""),1995)</f>
        <v>1995</v>
      </c>
    </row>
    <row r="374" spans="1:2" x14ac:dyDescent="0.35">
      <c r="A374" s="2">
        <f ca="1">IFERROR(__xludf.DUMMYFUNCTION("""COMPUTED_VALUE"""),44385.6458333333)</f>
        <v>44385.645833333299</v>
      </c>
      <c r="B374" s="1">
        <f ca="1">IFERROR(__xludf.DUMMYFUNCTION("""COMPUTED_VALUE"""),1960)</f>
        <v>1960</v>
      </c>
    </row>
    <row r="375" spans="1:2" x14ac:dyDescent="0.35">
      <c r="A375" s="2">
        <f ca="1">IFERROR(__xludf.DUMMYFUNCTION("""COMPUTED_VALUE"""),44386.6458333333)</f>
        <v>44386.645833333299</v>
      </c>
      <c r="B375" s="1">
        <f ca="1">IFERROR(__xludf.DUMMYFUNCTION("""COMPUTED_VALUE"""),1960)</f>
        <v>1960</v>
      </c>
    </row>
    <row r="376" spans="1:2" x14ac:dyDescent="0.35">
      <c r="A376" s="2">
        <f ca="1">IFERROR(__xludf.DUMMYFUNCTION("""COMPUTED_VALUE"""),44389.6458333333)</f>
        <v>44389.645833333299</v>
      </c>
      <c r="B376" s="1">
        <f ca="1">IFERROR(__xludf.DUMMYFUNCTION("""COMPUTED_VALUE"""),2070)</f>
        <v>2070</v>
      </c>
    </row>
    <row r="377" spans="1:2" x14ac:dyDescent="0.35">
      <c r="A377" s="2">
        <f ca="1">IFERROR(__xludf.DUMMYFUNCTION("""COMPUTED_VALUE"""),44390.6458333333)</f>
        <v>44390.645833333299</v>
      </c>
      <c r="B377" s="1">
        <f ca="1">IFERROR(__xludf.DUMMYFUNCTION("""COMPUTED_VALUE"""),2080)</f>
        <v>2080</v>
      </c>
    </row>
    <row r="378" spans="1:2" x14ac:dyDescent="0.35">
      <c r="A378" s="2">
        <f ca="1">IFERROR(__xludf.DUMMYFUNCTION("""COMPUTED_VALUE"""),44391.6458333333)</f>
        <v>44391.645833333299</v>
      </c>
      <c r="B378" s="1">
        <f ca="1">IFERROR(__xludf.DUMMYFUNCTION("""COMPUTED_VALUE"""),2210)</f>
        <v>2210</v>
      </c>
    </row>
    <row r="379" spans="1:2" x14ac:dyDescent="0.35">
      <c r="A379" s="2">
        <f ca="1">IFERROR(__xludf.DUMMYFUNCTION("""COMPUTED_VALUE"""),44392.6458333333)</f>
        <v>44392.645833333299</v>
      </c>
      <c r="B379" s="1">
        <f ca="1">IFERROR(__xludf.DUMMYFUNCTION("""COMPUTED_VALUE"""),2195)</f>
        <v>2195</v>
      </c>
    </row>
    <row r="380" spans="1:2" x14ac:dyDescent="0.35">
      <c r="A380" s="2">
        <f ca="1">IFERROR(__xludf.DUMMYFUNCTION("""COMPUTED_VALUE"""),44393.6458333333)</f>
        <v>44393.645833333299</v>
      </c>
      <c r="B380" s="1">
        <f ca="1">IFERROR(__xludf.DUMMYFUNCTION("""COMPUTED_VALUE"""),2215)</f>
        <v>2215</v>
      </c>
    </row>
    <row r="381" spans="1:2" x14ac:dyDescent="0.35">
      <c r="A381" s="2">
        <f ca="1">IFERROR(__xludf.DUMMYFUNCTION("""COMPUTED_VALUE"""),44396.6458333333)</f>
        <v>44396.645833333299</v>
      </c>
      <c r="B381" s="1">
        <f ca="1">IFERROR(__xludf.DUMMYFUNCTION("""COMPUTED_VALUE"""),2875)</f>
        <v>2875</v>
      </c>
    </row>
    <row r="382" spans="1:2" x14ac:dyDescent="0.35">
      <c r="A382" s="2">
        <f ca="1">IFERROR(__xludf.DUMMYFUNCTION("""COMPUTED_VALUE"""),44397.6458333333)</f>
        <v>44397.645833333299</v>
      </c>
      <c r="B382" s="1">
        <f ca="1">IFERROR(__xludf.DUMMYFUNCTION("""COMPUTED_VALUE"""),2770)</f>
        <v>2770</v>
      </c>
    </row>
    <row r="383" spans="1:2" x14ac:dyDescent="0.35">
      <c r="A383" s="2">
        <f ca="1">IFERROR(__xludf.DUMMYFUNCTION("""COMPUTED_VALUE"""),44398.6458333333)</f>
        <v>44398.645833333299</v>
      </c>
      <c r="B383" s="1">
        <f ca="1">IFERROR(__xludf.DUMMYFUNCTION("""COMPUTED_VALUE"""),2865)</f>
        <v>2865</v>
      </c>
    </row>
    <row r="384" spans="1:2" x14ac:dyDescent="0.35">
      <c r="A384" s="2">
        <f ca="1">IFERROR(__xludf.DUMMYFUNCTION("""COMPUTED_VALUE"""),44399.6458333333)</f>
        <v>44399.645833333299</v>
      </c>
      <c r="B384" s="1">
        <f ca="1">IFERROR(__xludf.DUMMYFUNCTION("""COMPUTED_VALUE"""),2625)</f>
        <v>2625</v>
      </c>
    </row>
    <row r="385" spans="1:2" x14ac:dyDescent="0.35">
      <c r="A385" s="2">
        <f ca="1">IFERROR(__xludf.DUMMYFUNCTION("""COMPUTED_VALUE"""),44400.6458333333)</f>
        <v>44400.645833333299</v>
      </c>
      <c r="B385" s="1">
        <f ca="1">IFERROR(__xludf.DUMMYFUNCTION("""COMPUTED_VALUE"""),2555)</f>
        <v>2555</v>
      </c>
    </row>
    <row r="386" spans="1:2" x14ac:dyDescent="0.35">
      <c r="A386" s="2">
        <f ca="1">IFERROR(__xludf.DUMMYFUNCTION("""COMPUTED_VALUE"""),44403.6458333333)</f>
        <v>44403.645833333299</v>
      </c>
      <c r="B386" s="1">
        <f ca="1">IFERROR(__xludf.DUMMYFUNCTION("""COMPUTED_VALUE"""),2415)</f>
        <v>2415</v>
      </c>
    </row>
    <row r="387" spans="1:2" x14ac:dyDescent="0.35">
      <c r="A387" s="2">
        <f ca="1">IFERROR(__xludf.DUMMYFUNCTION("""COMPUTED_VALUE"""),44404.6458333333)</f>
        <v>44404.645833333299</v>
      </c>
      <c r="B387" s="1">
        <f ca="1">IFERROR(__xludf.DUMMYFUNCTION("""COMPUTED_VALUE"""),2360)</f>
        <v>2360</v>
      </c>
    </row>
    <row r="388" spans="1:2" x14ac:dyDescent="0.35">
      <c r="A388" s="2">
        <f ca="1">IFERROR(__xludf.DUMMYFUNCTION("""COMPUTED_VALUE"""),44405.6458333333)</f>
        <v>44405.645833333299</v>
      </c>
      <c r="B388" s="1">
        <f ca="1">IFERROR(__xludf.DUMMYFUNCTION("""COMPUTED_VALUE"""),2435)</f>
        <v>2435</v>
      </c>
    </row>
    <row r="389" spans="1:2" x14ac:dyDescent="0.35">
      <c r="A389" s="2">
        <f ca="1">IFERROR(__xludf.DUMMYFUNCTION("""COMPUTED_VALUE"""),44406.6458333333)</f>
        <v>44406.645833333299</v>
      </c>
      <c r="B389" s="1">
        <f ca="1">IFERROR(__xludf.DUMMYFUNCTION("""COMPUTED_VALUE"""),2330)</f>
        <v>2330</v>
      </c>
    </row>
    <row r="390" spans="1:2" x14ac:dyDescent="0.35">
      <c r="A390" s="2">
        <f ca="1">IFERROR(__xludf.DUMMYFUNCTION("""COMPUTED_VALUE"""),44407.6458333333)</f>
        <v>44407.645833333299</v>
      </c>
      <c r="B390" s="1">
        <f ca="1">IFERROR(__xludf.DUMMYFUNCTION("""COMPUTED_VALUE"""),2255)</f>
        <v>2255</v>
      </c>
    </row>
    <row r="391" spans="1:2" x14ac:dyDescent="0.35">
      <c r="A391" s="2">
        <f ca="1">IFERROR(__xludf.DUMMYFUNCTION("""COMPUTED_VALUE"""),44410.6458333333)</f>
        <v>44410.645833333299</v>
      </c>
      <c r="B391" s="1">
        <f ca="1">IFERROR(__xludf.DUMMYFUNCTION("""COMPUTED_VALUE"""),2180)</f>
        <v>2180</v>
      </c>
    </row>
    <row r="392" spans="1:2" x14ac:dyDescent="0.35">
      <c r="A392" s="2">
        <f ca="1">IFERROR(__xludf.DUMMYFUNCTION("""COMPUTED_VALUE"""),44411.6458333333)</f>
        <v>44411.645833333299</v>
      </c>
      <c r="B392" s="1">
        <f ca="1">IFERROR(__xludf.DUMMYFUNCTION("""COMPUTED_VALUE"""),2120)</f>
        <v>2120</v>
      </c>
    </row>
    <row r="393" spans="1:2" x14ac:dyDescent="0.35">
      <c r="A393" s="2">
        <f ca="1">IFERROR(__xludf.DUMMYFUNCTION("""COMPUTED_VALUE"""),44412.6458333333)</f>
        <v>44412.645833333299</v>
      </c>
      <c r="B393" s="1">
        <f ca="1">IFERROR(__xludf.DUMMYFUNCTION("""COMPUTED_VALUE"""),2125)</f>
        <v>2125</v>
      </c>
    </row>
    <row r="394" spans="1:2" x14ac:dyDescent="0.35">
      <c r="A394" s="2">
        <f ca="1">IFERROR(__xludf.DUMMYFUNCTION("""COMPUTED_VALUE"""),44413.6458333333)</f>
        <v>44413.645833333299</v>
      </c>
      <c r="B394" s="1">
        <f ca="1">IFERROR(__xludf.DUMMYFUNCTION("""COMPUTED_VALUE"""),2165)</f>
        <v>2165</v>
      </c>
    </row>
    <row r="395" spans="1:2" x14ac:dyDescent="0.35">
      <c r="A395" s="2">
        <f ca="1">IFERROR(__xludf.DUMMYFUNCTION("""COMPUTED_VALUE"""),44414.6458333333)</f>
        <v>44414.645833333299</v>
      </c>
      <c r="B395" s="1">
        <f ca="1">IFERROR(__xludf.DUMMYFUNCTION("""COMPUTED_VALUE"""),2115)</f>
        <v>2115</v>
      </c>
    </row>
    <row r="396" spans="1:2" x14ac:dyDescent="0.35">
      <c r="A396" s="2">
        <f ca="1">IFERROR(__xludf.DUMMYFUNCTION("""COMPUTED_VALUE"""),44417.6458333333)</f>
        <v>44417.645833333299</v>
      </c>
      <c r="B396" s="1">
        <f ca="1">IFERROR(__xludf.DUMMYFUNCTION("""COMPUTED_VALUE"""),2045)</f>
        <v>2045</v>
      </c>
    </row>
    <row r="397" spans="1:2" x14ac:dyDescent="0.35">
      <c r="A397" s="2">
        <f ca="1">IFERROR(__xludf.DUMMYFUNCTION("""COMPUTED_VALUE"""),44418.6458333333)</f>
        <v>44418.645833333299</v>
      </c>
      <c r="B397" s="1">
        <f ca="1">IFERROR(__xludf.DUMMYFUNCTION("""COMPUTED_VALUE"""),2010)</f>
        <v>2010</v>
      </c>
    </row>
    <row r="398" spans="1:2" x14ac:dyDescent="0.35">
      <c r="A398" s="2">
        <f ca="1">IFERROR(__xludf.DUMMYFUNCTION("""COMPUTED_VALUE"""),44419.6458333333)</f>
        <v>44419.645833333299</v>
      </c>
      <c r="B398" s="1">
        <f ca="1">IFERROR(__xludf.DUMMYFUNCTION("""COMPUTED_VALUE"""),1985)</f>
        <v>1985</v>
      </c>
    </row>
    <row r="399" spans="1:2" x14ac:dyDescent="0.35">
      <c r="A399" s="2">
        <f ca="1">IFERROR(__xludf.DUMMYFUNCTION("""COMPUTED_VALUE"""),44420.6458333333)</f>
        <v>44420.645833333299</v>
      </c>
      <c r="B399" s="1">
        <f ca="1">IFERROR(__xludf.DUMMYFUNCTION("""COMPUTED_VALUE"""),1970)</f>
        <v>1970</v>
      </c>
    </row>
    <row r="400" spans="1:2" x14ac:dyDescent="0.35">
      <c r="A400" s="2">
        <f ca="1">IFERROR(__xludf.DUMMYFUNCTION("""COMPUTED_VALUE"""),44421.6458333333)</f>
        <v>44421.645833333299</v>
      </c>
      <c r="B400" s="1">
        <f ca="1">IFERROR(__xludf.DUMMYFUNCTION("""COMPUTED_VALUE"""),1925)</f>
        <v>1925</v>
      </c>
    </row>
    <row r="401" spans="1:2" x14ac:dyDescent="0.35">
      <c r="A401" s="2">
        <f ca="1">IFERROR(__xludf.DUMMYFUNCTION("""COMPUTED_VALUE"""),44425.6458333333)</f>
        <v>44425.645833333299</v>
      </c>
      <c r="B401" s="1">
        <f ca="1">IFERROR(__xludf.DUMMYFUNCTION("""COMPUTED_VALUE"""),1845)</f>
        <v>1845</v>
      </c>
    </row>
    <row r="402" spans="1:2" x14ac:dyDescent="0.35">
      <c r="A402" s="2">
        <f ca="1">IFERROR(__xludf.DUMMYFUNCTION("""COMPUTED_VALUE"""),44426.6458333333)</f>
        <v>44426.645833333299</v>
      </c>
      <c r="B402" s="1">
        <f ca="1">IFERROR(__xludf.DUMMYFUNCTION("""COMPUTED_VALUE"""),1840)</f>
        <v>1840</v>
      </c>
    </row>
    <row r="403" spans="1:2" x14ac:dyDescent="0.35">
      <c r="A403" s="2">
        <f ca="1">IFERROR(__xludf.DUMMYFUNCTION("""COMPUTED_VALUE"""),44427.6458333333)</f>
        <v>44427.645833333299</v>
      </c>
      <c r="B403" s="1">
        <f ca="1">IFERROR(__xludf.DUMMYFUNCTION("""COMPUTED_VALUE"""),1760)</f>
        <v>1760</v>
      </c>
    </row>
    <row r="404" spans="1:2" x14ac:dyDescent="0.35">
      <c r="A404" s="2">
        <f ca="1">IFERROR(__xludf.DUMMYFUNCTION("""COMPUTED_VALUE"""),44428.6458333333)</f>
        <v>44428.645833333299</v>
      </c>
      <c r="B404" s="1">
        <f ca="1">IFERROR(__xludf.DUMMYFUNCTION("""COMPUTED_VALUE"""),1725)</f>
        <v>1725</v>
      </c>
    </row>
    <row r="405" spans="1:2" x14ac:dyDescent="0.35">
      <c r="A405" s="2">
        <f ca="1">IFERROR(__xludf.DUMMYFUNCTION("""COMPUTED_VALUE"""),44431.6458333333)</f>
        <v>44431.645833333299</v>
      </c>
      <c r="B405" s="1">
        <f ca="1">IFERROR(__xludf.DUMMYFUNCTION("""COMPUTED_VALUE"""),1765)</f>
        <v>1765</v>
      </c>
    </row>
    <row r="406" spans="1:2" x14ac:dyDescent="0.35">
      <c r="A406" s="2">
        <f ca="1">IFERROR(__xludf.DUMMYFUNCTION("""COMPUTED_VALUE"""),44432.6458333333)</f>
        <v>44432.645833333299</v>
      </c>
      <c r="B406" s="1">
        <f ca="1">IFERROR(__xludf.DUMMYFUNCTION("""COMPUTED_VALUE"""),1815)</f>
        <v>1815</v>
      </c>
    </row>
    <row r="407" spans="1:2" x14ac:dyDescent="0.35">
      <c r="A407" s="2">
        <f ca="1">IFERROR(__xludf.DUMMYFUNCTION("""COMPUTED_VALUE"""),44433.6458333333)</f>
        <v>44433.645833333299</v>
      </c>
      <c r="B407" s="1">
        <f ca="1">IFERROR(__xludf.DUMMYFUNCTION("""COMPUTED_VALUE"""),1830)</f>
        <v>1830</v>
      </c>
    </row>
    <row r="408" spans="1:2" x14ac:dyDescent="0.35">
      <c r="A408" s="2">
        <f ca="1">IFERROR(__xludf.DUMMYFUNCTION("""COMPUTED_VALUE"""),44434.6458333333)</f>
        <v>44434.645833333299</v>
      </c>
      <c r="B408" s="1">
        <f ca="1">IFERROR(__xludf.DUMMYFUNCTION("""COMPUTED_VALUE"""),1810)</f>
        <v>1810</v>
      </c>
    </row>
    <row r="409" spans="1:2" x14ac:dyDescent="0.35">
      <c r="A409" s="2">
        <f ca="1">IFERROR(__xludf.DUMMYFUNCTION("""COMPUTED_VALUE"""),44435.6458333333)</f>
        <v>44435.645833333299</v>
      </c>
      <c r="B409" s="1">
        <f ca="1">IFERROR(__xludf.DUMMYFUNCTION("""COMPUTED_VALUE"""),1825)</f>
        <v>1825</v>
      </c>
    </row>
    <row r="410" spans="1:2" x14ac:dyDescent="0.35">
      <c r="A410" s="2">
        <f ca="1">IFERROR(__xludf.DUMMYFUNCTION("""COMPUTED_VALUE"""),44438.6458333333)</f>
        <v>44438.645833333299</v>
      </c>
      <c r="B410" s="1">
        <f ca="1">IFERROR(__xludf.DUMMYFUNCTION("""COMPUTED_VALUE"""),1850)</f>
        <v>1850</v>
      </c>
    </row>
    <row r="411" spans="1:2" x14ac:dyDescent="0.35">
      <c r="A411" s="2">
        <f ca="1">IFERROR(__xludf.DUMMYFUNCTION("""COMPUTED_VALUE"""),44439.6458333333)</f>
        <v>44439.645833333299</v>
      </c>
      <c r="B411" s="1">
        <f ca="1">IFERROR(__xludf.DUMMYFUNCTION("""COMPUTED_VALUE"""),1855)</f>
        <v>1855</v>
      </c>
    </row>
    <row r="412" spans="1:2" x14ac:dyDescent="0.35">
      <c r="A412" s="2">
        <f ca="1">IFERROR(__xludf.DUMMYFUNCTION("""COMPUTED_VALUE"""),44440.6458333333)</f>
        <v>44440.645833333299</v>
      </c>
      <c r="B412" s="1">
        <f ca="1">IFERROR(__xludf.DUMMYFUNCTION("""COMPUTED_VALUE"""),1880)</f>
        <v>1880</v>
      </c>
    </row>
    <row r="413" spans="1:2" x14ac:dyDescent="0.35">
      <c r="A413" s="2">
        <f ca="1">IFERROR(__xludf.DUMMYFUNCTION("""COMPUTED_VALUE"""),44441.6458333333)</f>
        <v>44441.645833333299</v>
      </c>
      <c r="B413" s="1">
        <f ca="1">IFERROR(__xludf.DUMMYFUNCTION("""COMPUTED_VALUE"""),1890)</f>
        <v>1890</v>
      </c>
    </row>
    <row r="414" spans="1:2" x14ac:dyDescent="0.35">
      <c r="A414" s="2">
        <f ca="1">IFERROR(__xludf.DUMMYFUNCTION("""COMPUTED_VALUE"""),44442.6458333333)</f>
        <v>44442.645833333299</v>
      </c>
      <c r="B414" s="1">
        <f ca="1">IFERROR(__xludf.DUMMYFUNCTION("""COMPUTED_VALUE"""),1905)</f>
        <v>1905</v>
      </c>
    </row>
    <row r="415" spans="1:2" x14ac:dyDescent="0.35">
      <c r="A415" s="2">
        <f ca="1">IFERROR(__xludf.DUMMYFUNCTION("""COMPUTED_VALUE"""),44445.6458333333)</f>
        <v>44445.645833333299</v>
      </c>
      <c r="B415" s="1">
        <f ca="1">IFERROR(__xludf.DUMMYFUNCTION("""COMPUTED_VALUE"""),1875)</f>
        <v>1875</v>
      </c>
    </row>
    <row r="416" spans="1:2" x14ac:dyDescent="0.35">
      <c r="A416" s="2">
        <f ca="1">IFERROR(__xludf.DUMMYFUNCTION("""COMPUTED_VALUE"""),44446.6458333333)</f>
        <v>44446.645833333299</v>
      </c>
      <c r="B416" s="1">
        <f ca="1">IFERROR(__xludf.DUMMYFUNCTION("""COMPUTED_VALUE"""),1885)</f>
        <v>1885</v>
      </c>
    </row>
    <row r="417" spans="1:2" x14ac:dyDescent="0.35">
      <c r="A417" s="2">
        <f ca="1">IFERROR(__xludf.DUMMYFUNCTION("""COMPUTED_VALUE"""),44447.6458333333)</f>
        <v>44447.645833333299</v>
      </c>
      <c r="B417" s="1">
        <f ca="1">IFERROR(__xludf.DUMMYFUNCTION("""COMPUTED_VALUE"""),1845)</f>
        <v>1845</v>
      </c>
    </row>
    <row r="418" spans="1:2" x14ac:dyDescent="0.35">
      <c r="A418" s="2">
        <f ca="1">IFERROR(__xludf.DUMMYFUNCTION("""COMPUTED_VALUE"""),44448.6458333333)</f>
        <v>44448.645833333299</v>
      </c>
      <c r="B418" s="1">
        <f ca="1">IFERROR(__xludf.DUMMYFUNCTION("""COMPUTED_VALUE"""),1860)</f>
        <v>1860</v>
      </c>
    </row>
    <row r="419" spans="1:2" x14ac:dyDescent="0.35">
      <c r="A419" s="2">
        <f ca="1">IFERROR(__xludf.DUMMYFUNCTION("""COMPUTED_VALUE"""),44449.6458333333)</f>
        <v>44449.645833333299</v>
      </c>
      <c r="B419" s="1">
        <f ca="1">IFERROR(__xludf.DUMMYFUNCTION("""COMPUTED_VALUE"""),1870)</f>
        <v>1870</v>
      </c>
    </row>
    <row r="420" spans="1:2" x14ac:dyDescent="0.35">
      <c r="A420" s="2">
        <f ca="1">IFERROR(__xludf.DUMMYFUNCTION("""COMPUTED_VALUE"""),44452.6458333333)</f>
        <v>44452.645833333299</v>
      </c>
      <c r="B420" s="1">
        <f ca="1">IFERROR(__xludf.DUMMYFUNCTION("""COMPUTED_VALUE"""),1870)</f>
        <v>1870</v>
      </c>
    </row>
    <row r="421" spans="1:2" x14ac:dyDescent="0.35">
      <c r="A421" s="2">
        <f ca="1">IFERROR(__xludf.DUMMYFUNCTION("""COMPUTED_VALUE"""),44453.6458333333)</f>
        <v>44453.645833333299</v>
      </c>
      <c r="B421" s="1">
        <f ca="1">IFERROR(__xludf.DUMMYFUNCTION("""COMPUTED_VALUE"""),1880)</f>
        <v>1880</v>
      </c>
    </row>
    <row r="422" spans="1:2" x14ac:dyDescent="0.35">
      <c r="A422" s="2">
        <f ca="1">IFERROR(__xludf.DUMMYFUNCTION("""COMPUTED_VALUE"""),44454.6458333333)</f>
        <v>44454.645833333299</v>
      </c>
      <c r="B422" s="1">
        <f ca="1">IFERROR(__xludf.DUMMYFUNCTION("""COMPUTED_VALUE"""),1880)</f>
        <v>1880</v>
      </c>
    </row>
    <row r="423" spans="1:2" x14ac:dyDescent="0.35">
      <c r="A423" s="2">
        <f ca="1">IFERROR(__xludf.DUMMYFUNCTION("""COMPUTED_VALUE"""),44455.6458333333)</f>
        <v>44455.645833333299</v>
      </c>
      <c r="B423" s="1">
        <f ca="1">IFERROR(__xludf.DUMMYFUNCTION("""COMPUTED_VALUE"""),1875)</f>
        <v>1875</v>
      </c>
    </row>
    <row r="424" spans="1:2" x14ac:dyDescent="0.35">
      <c r="A424" s="2">
        <f ca="1">IFERROR(__xludf.DUMMYFUNCTION("""COMPUTED_VALUE"""),44456.6458333333)</f>
        <v>44456.645833333299</v>
      </c>
      <c r="B424" s="1">
        <f ca="1">IFERROR(__xludf.DUMMYFUNCTION("""COMPUTED_VALUE"""),1865)</f>
        <v>1865</v>
      </c>
    </row>
    <row r="425" spans="1:2" x14ac:dyDescent="0.35">
      <c r="A425" s="2">
        <f ca="1">IFERROR(__xludf.DUMMYFUNCTION("""COMPUTED_VALUE"""),44462.6458333333)</f>
        <v>44462.645833333299</v>
      </c>
      <c r="B425" s="1">
        <f ca="1">IFERROR(__xludf.DUMMYFUNCTION("""COMPUTED_VALUE"""),1860)</f>
        <v>1860</v>
      </c>
    </row>
    <row r="426" spans="1:2" x14ac:dyDescent="0.35">
      <c r="A426" s="2">
        <f ca="1">IFERROR(__xludf.DUMMYFUNCTION("""COMPUTED_VALUE"""),44463.6458333333)</f>
        <v>44463.645833333299</v>
      </c>
      <c r="B426" s="1">
        <f ca="1">IFERROR(__xludf.DUMMYFUNCTION("""COMPUTED_VALUE"""),1855)</f>
        <v>1855</v>
      </c>
    </row>
    <row r="427" spans="1:2" x14ac:dyDescent="0.35">
      <c r="A427" s="2">
        <f ca="1">IFERROR(__xludf.DUMMYFUNCTION("""COMPUTED_VALUE"""),44466.6458333333)</f>
        <v>44466.645833333299</v>
      </c>
      <c r="B427" s="1">
        <f ca="1">IFERROR(__xludf.DUMMYFUNCTION("""COMPUTED_VALUE"""),1885)</f>
        <v>1885</v>
      </c>
    </row>
    <row r="428" spans="1:2" x14ac:dyDescent="0.35">
      <c r="A428" s="2">
        <f ca="1">IFERROR(__xludf.DUMMYFUNCTION("""COMPUTED_VALUE"""),44467.6458333333)</f>
        <v>44467.645833333299</v>
      </c>
      <c r="B428" s="1">
        <f ca="1">IFERROR(__xludf.DUMMYFUNCTION("""COMPUTED_VALUE"""),1880)</f>
        <v>1880</v>
      </c>
    </row>
    <row r="429" spans="1:2" x14ac:dyDescent="0.35">
      <c r="A429" s="2">
        <f ca="1">IFERROR(__xludf.DUMMYFUNCTION("""COMPUTED_VALUE"""),44468.6458333333)</f>
        <v>44468.645833333299</v>
      </c>
      <c r="B429" s="1">
        <f ca="1">IFERROR(__xludf.DUMMYFUNCTION("""COMPUTED_VALUE"""),1880)</f>
        <v>1880</v>
      </c>
    </row>
    <row r="430" spans="1:2" x14ac:dyDescent="0.35">
      <c r="A430" s="2">
        <f ca="1">IFERROR(__xludf.DUMMYFUNCTION("""COMPUTED_VALUE"""),44469.6458333333)</f>
        <v>44469.645833333299</v>
      </c>
      <c r="B430" s="1">
        <f ca="1">IFERROR(__xludf.DUMMYFUNCTION("""COMPUTED_VALUE"""),1900)</f>
        <v>1900</v>
      </c>
    </row>
    <row r="431" spans="1:2" x14ac:dyDescent="0.35">
      <c r="A431" s="2">
        <f ca="1">IFERROR(__xludf.DUMMYFUNCTION("""COMPUTED_VALUE"""),44470.6458333333)</f>
        <v>44470.645833333299</v>
      </c>
      <c r="B431" s="1">
        <f ca="1">IFERROR(__xludf.DUMMYFUNCTION("""COMPUTED_VALUE"""),1930)</f>
        <v>1930</v>
      </c>
    </row>
    <row r="432" spans="1:2" x14ac:dyDescent="0.35">
      <c r="A432" s="2">
        <f ca="1">IFERROR(__xludf.DUMMYFUNCTION("""COMPUTED_VALUE"""),44474.6458333333)</f>
        <v>44474.645833333299</v>
      </c>
      <c r="B432" s="1">
        <f ca="1">IFERROR(__xludf.DUMMYFUNCTION("""COMPUTED_VALUE"""),1875)</f>
        <v>1875</v>
      </c>
    </row>
    <row r="433" spans="1:2" x14ac:dyDescent="0.35">
      <c r="A433" s="2">
        <f ca="1">IFERROR(__xludf.DUMMYFUNCTION("""COMPUTED_VALUE"""),44475.6458333333)</f>
        <v>44475.645833333299</v>
      </c>
      <c r="B433" s="1">
        <f ca="1">IFERROR(__xludf.DUMMYFUNCTION("""COMPUTED_VALUE"""),1800)</f>
        <v>1800</v>
      </c>
    </row>
    <row r="434" spans="1:2" x14ac:dyDescent="0.35">
      <c r="A434" s="2">
        <f ca="1">IFERROR(__xludf.DUMMYFUNCTION("""COMPUTED_VALUE"""),44476.6458333333)</f>
        <v>44476.645833333299</v>
      </c>
      <c r="B434" s="1">
        <f ca="1">IFERROR(__xludf.DUMMYFUNCTION("""COMPUTED_VALUE"""),1850)</f>
        <v>1850</v>
      </c>
    </row>
    <row r="435" spans="1:2" x14ac:dyDescent="0.35">
      <c r="A435" s="2">
        <f ca="1">IFERROR(__xludf.DUMMYFUNCTION("""COMPUTED_VALUE"""),44477.6458333333)</f>
        <v>44477.645833333299</v>
      </c>
      <c r="B435" s="1">
        <f ca="1">IFERROR(__xludf.DUMMYFUNCTION("""COMPUTED_VALUE"""),1880)</f>
        <v>1880</v>
      </c>
    </row>
    <row r="436" spans="1:2" x14ac:dyDescent="0.35">
      <c r="A436" s="2">
        <f ca="1">IFERROR(__xludf.DUMMYFUNCTION("""COMPUTED_VALUE"""),44481.6458333333)</f>
        <v>44481.645833333299</v>
      </c>
      <c r="B436" s="1">
        <f ca="1">IFERROR(__xludf.DUMMYFUNCTION("""COMPUTED_VALUE"""),1890)</f>
        <v>1890</v>
      </c>
    </row>
    <row r="437" spans="1:2" x14ac:dyDescent="0.35">
      <c r="A437" s="2">
        <f ca="1">IFERROR(__xludf.DUMMYFUNCTION("""COMPUTED_VALUE"""),44482.6458333333)</f>
        <v>44482.645833333299</v>
      </c>
      <c r="B437" s="1">
        <f ca="1">IFERROR(__xludf.DUMMYFUNCTION("""COMPUTED_VALUE"""),1910)</f>
        <v>1910</v>
      </c>
    </row>
    <row r="438" spans="1:2" x14ac:dyDescent="0.35">
      <c r="A438" s="2">
        <f ca="1">IFERROR(__xludf.DUMMYFUNCTION("""COMPUTED_VALUE"""),44483.6458333333)</f>
        <v>44483.645833333299</v>
      </c>
      <c r="B438" s="1">
        <f ca="1">IFERROR(__xludf.DUMMYFUNCTION("""COMPUTED_VALUE"""),1930)</f>
        <v>1930</v>
      </c>
    </row>
    <row r="439" spans="1:2" x14ac:dyDescent="0.35">
      <c r="A439" s="2">
        <f ca="1">IFERROR(__xludf.DUMMYFUNCTION("""COMPUTED_VALUE"""),44484.6458333333)</f>
        <v>44484.645833333299</v>
      </c>
      <c r="B439" s="1">
        <f ca="1">IFERROR(__xludf.DUMMYFUNCTION("""COMPUTED_VALUE"""),1995)</f>
        <v>1995</v>
      </c>
    </row>
    <row r="440" spans="1:2" x14ac:dyDescent="0.35">
      <c r="A440" s="2">
        <f ca="1">IFERROR(__xludf.DUMMYFUNCTION("""COMPUTED_VALUE"""),44487.6458333333)</f>
        <v>44487.645833333299</v>
      </c>
      <c r="B440" s="1">
        <f ca="1">IFERROR(__xludf.DUMMYFUNCTION("""COMPUTED_VALUE"""),1990)</f>
        <v>1990</v>
      </c>
    </row>
    <row r="441" spans="1:2" x14ac:dyDescent="0.35">
      <c r="A441" s="2">
        <f ca="1">IFERROR(__xludf.DUMMYFUNCTION("""COMPUTED_VALUE"""),44488.6458333333)</f>
        <v>44488.645833333299</v>
      </c>
      <c r="B441" s="1">
        <f ca="1">IFERROR(__xludf.DUMMYFUNCTION("""COMPUTED_VALUE"""),2015)</f>
        <v>2015</v>
      </c>
    </row>
    <row r="442" spans="1:2" x14ac:dyDescent="0.35">
      <c r="A442" s="2">
        <f ca="1">IFERROR(__xludf.DUMMYFUNCTION("""COMPUTED_VALUE"""),44489.6458333333)</f>
        <v>44489.645833333299</v>
      </c>
      <c r="B442" s="1">
        <f ca="1">IFERROR(__xludf.DUMMYFUNCTION("""COMPUTED_VALUE"""),1980)</f>
        <v>1980</v>
      </c>
    </row>
    <row r="443" spans="1:2" x14ac:dyDescent="0.35">
      <c r="A443" s="2">
        <f ca="1">IFERROR(__xludf.DUMMYFUNCTION("""COMPUTED_VALUE"""),44490.6458333333)</f>
        <v>44490.645833333299</v>
      </c>
      <c r="B443" s="1">
        <f ca="1">IFERROR(__xludf.DUMMYFUNCTION("""COMPUTED_VALUE"""),1995)</f>
        <v>1995</v>
      </c>
    </row>
    <row r="444" spans="1:2" x14ac:dyDescent="0.35">
      <c r="A444" s="2">
        <f ca="1">IFERROR(__xludf.DUMMYFUNCTION("""COMPUTED_VALUE"""),44491.6458333333)</f>
        <v>44491.645833333299</v>
      </c>
      <c r="B444" s="1">
        <f ca="1">IFERROR(__xludf.DUMMYFUNCTION("""COMPUTED_VALUE"""),1990)</f>
        <v>1990</v>
      </c>
    </row>
    <row r="445" spans="1:2" x14ac:dyDescent="0.35">
      <c r="A445" s="2">
        <f ca="1">IFERROR(__xludf.DUMMYFUNCTION("""COMPUTED_VALUE"""),44494.6458333333)</f>
        <v>44494.645833333299</v>
      </c>
      <c r="B445" s="1">
        <f ca="1">IFERROR(__xludf.DUMMYFUNCTION("""COMPUTED_VALUE"""),1985)</f>
        <v>1985</v>
      </c>
    </row>
    <row r="446" spans="1:2" x14ac:dyDescent="0.35">
      <c r="A446" s="2">
        <f ca="1">IFERROR(__xludf.DUMMYFUNCTION("""COMPUTED_VALUE"""),44495.6458333333)</f>
        <v>44495.645833333299</v>
      </c>
      <c r="B446" s="1">
        <f ca="1">IFERROR(__xludf.DUMMYFUNCTION("""COMPUTED_VALUE"""),1980)</f>
        <v>1980</v>
      </c>
    </row>
    <row r="447" spans="1:2" x14ac:dyDescent="0.35">
      <c r="A447" s="2">
        <f ca="1">IFERROR(__xludf.DUMMYFUNCTION("""COMPUTED_VALUE"""),44496.6458333333)</f>
        <v>44496.645833333299</v>
      </c>
      <c r="B447" s="1">
        <f ca="1">IFERROR(__xludf.DUMMYFUNCTION("""COMPUTED_VALUE"""),1945)</f>
        <v>1945</v>
      </c>
    </row>
    <row r="448" spans="1:2" x14ac:dyDescent="0.35">
      <c r="A448" s="2">
        <f ca="1">IFERROR(__xludf.DUMMYFUNCTION("""COMPUTED_VALUE"""),44497.6458333333)</f>
        <v>44497.645833333299</v>
      </c>
      <c r="B448" s="1">
        <f ca="1">IFERROR(__xludf.DUMMYFUNCTION("""COMPUTED_VALUE"""),1955)</f>
        <v>1955</v>
      </c>
    </row>
    <row r="449" spans="1:2" x14ac:dyDescent="0.35">
      <c r="A449" s="2">
        <f ca="1">IFERROR(__xludf.DUMMYFUNCTION("""COMPUTED_VALUE"""),44498.6458333333)</f>
        <v>44498.645833333299</v>
      </c>
      <c r="B449" s="1">
        <f ca="1">IFERROR(__xludf.DUMMYFUNCTION("""COMPUTED_VALUE"""),1940)</f>
        <v>1940</v>
      </c>
    </row>
    <row r="450" spans="1:2" x14ac:dyDescent="0.35">
      <c r="A450" s="2">
        <f ca="1">IFERROR(__xludf.DUMMYFUNCTION("""COMPUTED_VALUE"""),44501.6458333333)</f>
        <v>44501.645833333299</v>
      </c>
      <c r="B450" s="1">
        <f ca="1">IFERROR(__xludf.DUMMYFUNCTION("""COMPUTED_VALUE"""),1960)</f>
        <v>1960</v>
      </c>
    </row>
    <row r="451" spans="1:2" x14ac:dyDescent="0.35">
      <c r="A451" s="2">
        <f ca="1">IFERROR(__xludf.DUMMYFUNCTION("""COMPUTED_VALUE"""),44502.6458333333)</f>
        <v>44502.645833333299</v>
      </c>
      <c r="B451" s="1">
        <f ca="1">IFERROR(__xludf.DUMMYFUNCTION("""COMPUTED_VALUE"""),1950)</f>
        <v>1950</v>
      </c>
    </row>
    <row r="452" spans="1:2" x14ac:dyDescent="0.35">
      <c r="A452" s="2">
        <f ca="1">IFERROR(__xludf.DUMMYFUNCTION("""COMPUTED_VALUE"""),44503.6458333333)</f>
        <v>44503.645833333299</v>
      </c>
      <c r="B452" s="1">
        <f ca="1">IFERROR(__xludf.DUMMYFUNCTION("""COMPUTED_VALUE"""),1930)</f>
        <v>1930</v>
      </c>
    </row>
    <row r="453" spans="1:2" x14ac:dyDescent="0.35">
      <c r="A453" s="2">
        <f ca="1">IFERROR(__xludf.DUMMYFUNCTION("""COMPUTED_VALUE"""),44504.6458333333)</f>
        <v>44504.645833333299</v>
      </c>
      <c r="B453" s="1">
        <f ca="1">IFERROR(__xludf.DUMMYFUNCTION("""COMPUTED_VALUE"""),1935)</f>
        <v>1935</v>
      </c>
    </row>
    <row r="454" spans="1:2" x14ac:dyDescent="0.35">
      <c r="A454" s="2">
        <f ca="1">IFERROR(__xludf.DUMMYFUNCTION("""COMPUTED_VALUE"""),44505.6458333333)</f>
        <v>44505.645833333299</v>
      </c>
      <c r="B454" s="1">
        <f ca="1">IFERROR(__xludf.DUMMYFUNCTION("""COMPUTED_VALUE"""),1905)</f>
        <v>1905</v>
      </c>
    </row>
    <row r="455" spans="1:2" x14ac:dyDescent="0.35">
      <c r="A455" s="2">
        <f ca="1">IFERROR(__xludf.DUMMYFUNCTION("""COMPUTED_VALUE"""),44508.6458333333)</f>
        <v>44508.645833333299</v>
      </c>
      <c r="B455" s="1">
        <f ca="1">IFERROR(__xludf.DUMMYFUNCTION("""COMPUTED_VALUE"""),1970)</f>
        <v>1970</v>
      </c>
    </row>
    <row r="456" spans="1:2" x14ac:dyDescent="0.35">
      <c r="A456" s="2">
        <f ca="1">IFERROR(__xludf.DUMMYFUNCTION("""COMPUTED_VALUE"""),44509.6458333333)</f>
        <v>44509.645833333299</v>
      </c>
      <c r="B456" s="1">
        <f ca="1">IFERROR(__xludf.DUMMYFUNCTION("""COMPUTED_VALUE"""),1955)</f>
        <v>1955</v>
      </c>
    </row>
    <row r="457" spans="1:2" x14ac:dyDescent="0.35">
      <c r="A457" s="2">
        <f ca="1">IFERROR(__xludf.DUMMYFUNCTION("""COMPUTED_VALUE"""),44510.6458333333)</f>
        <v>44510.645833333299</v>
      </c>
      <c r="B457" s="1">
        <f ca="1">IFERROR(__xludf.DUMMYFUNCTION("""COMPUTED_VALUE"""),1925)</f>
        <v>1925</v>
      </c>
    </row>
    <row r="458" spans="1:2" x14ac:dyDescent="0.35">
      <c r="A458" s="2">
        <f ca="1">IFERROR(__xludf.DUMMYFUNCTION("""COMPUTED_VALUE"""),44511.6458333333)</f>
        <v>44511.645833333299</v>
      </c>
      <c r="B458" s="1">
        <f ca="1">IFERROR(__xludf.DUMMYFUNCTION("""COMPUTED_VALUE"""),1950)</f>
        <v>1950</v>
      </c>
    </row>
    <row r="459" spans="1:2" x14ac:dyDescent="0.35">
      <c r="A459" s="2">
        <f ca="1">IFERROR(__xludf.DUMMYFUNCTION("""COMPUTED_VALUE"""),44512.6458333333)</f>
        <v>44512.645833333299</v>
      </c>
      <c r="B459" s="1">
        <f ca="1">IFERROR(__xludf.DUMMYFUNCTION("""COMPUTED_VALUE"""),1980)</f>
        <v>1980</v>
      </c>
    </row>
    <row r="460" spans="1:2" x14ac:dyDescent="0.35">
      <c r="A460" s="2">
        <f ca="1">IFERROR(__xludf.DUMMYFUNCTION("""COMPUTED_VALUE"""),44515.6458333333)</f>
        <v>44515.645833333299</v>
      </c>
      <c r="B460" s="1">
        <f ca="1">IFERROR(__xludf.DUMMYFUNCTION("""COMPUTED_VALUE"""),1980)</f>
        <v>1980</v>
      </c>
    </row>
    <row r="461" spans="1:2" x14ac:dyDescent="0.35">
      <c r="A461" s="2">
        <f ca="1">IFERROR(__xludf.DUMMYFUNCTION("""COMPUTED_VALUE"""),44516.6458333333)</f>
        <v>44516.645833333299</v>
      </c>
      <c r="B461" s="1">
        <f ca="1">IFERROR(__xludf.DUMMYFUNCTION("""COMPUTED_VALUE"""),1980)</f>
        <v>1980</v>
      </c>
    </row>
    <row r="462" spans="1:2" x14ac:dyDescent="0.35">
      <c r="A462" s="2">
        <f ca="1">IFERROR(__xludf.DUMMYFUNCTION("""COMPUTED_VALUE"""),44517.6458333333)</f>
        <v>44517.645833333299</v>
      </c>
      <c r="B462" s="1">
        <f ca="1">IFERROR(__xludf.DUMMYFUNCTION("""COMPUTED_VALUE"""),1960)</f>
        <v>1960</v>
      </c>
    </row>
    <row r="463" spans="1:2" x14ac:dyDescent="0.35">
      <c r="A463" s="2">
        <f ca="1">IFERROR(__xludf.DUMMYFUNCTION("""COMPUTED_VALUE"""),44518.6458333333)</f>
        <v>44518.645833333299</v>
      </c>
      <c r="B463" s="1">
        <f ca="1">IFERROR(__xludf.DUMMYFUNCTION("""COMPUTED_VALUE"""),1960)</f>
        <v>1960</v>
      </c>
    </row>
    <row r="464" spans="1:2" x14ac:dyDescent="0.35">
      <c r="A464" s="2">
        <f ca="1">IFERROR(__xludf.DUMMYFUNCTION("""COMPUTED_VALUE"""),44519.6458333333)</f>
        <v>44519.645833333299</v>
      </c>
      <c r="B464" s="1">
        <f ca="1">IFERROR(__xludf.DUMMYFUNCTION("""COMPUTED_VALUE"""),1980)</f>
        <v>1980</v>
      </c>
    </row>
    <row r="465" spans="1:2" x14ac:dyDescent="0.35">
      <c r="A465" s="2">
        <f ca="1">IFERROR(__xludf.DUMMYFUNCTION("""COMPUTED_VALUE"""),44522.6458333333)</f>
        <v>44522.645833333299</v>
      </c>
      <c r="B465" s="1">
        <f ca="1">IFERROR(__xludf.DUMMYFUNCTION("""COMPUTED_VALUE"""),2000)</f>
        <v>2000</v>
      </c>
    </row>
    <row r="466" spans="1:2" x14ac:dyDescent="0.35">
      <c r="A466" s="2">
        <f ca="1">IFERROR(__xludf.DUMMYFUNCTION("""COMPUTED_VALUE"""),44523.6458333333)</f>
        <v>44523.645833333299</v>
      </c>
      <c r="B466" s="1">
        <f ca="1">IFERROR(__xludf.DUMMYFUNCTION("""COMPUTED_VALUE"""),2095)</f>
        <v>2095</v>
      </c>
    </row>
    <row r="467" spans="1:2" x14ac:dyDescent="0.35">
      <c r="A467" s="2">
        <f ca="1">IFERROR(__xludf.DUMMYFUNCTION("""COMPUTED_VALUE"""),44524.6458333333)</f>
        <v>44524.645833333299</v>
      </c>
      <c r="B467" s="1">
        <f ca="1">IFERROR(__xludf.DUMMYFUNCTION("""COMPUTED_VALUE"""),2065)</f>
        <v>2065</v>
      </c>
    </row>
    <row r="468" spans="1:2" x14ac:dyDescent="0.35">
      <c r="A468" s="2">
        <f ca="1">IFERROR(__xludf.DUMMYFUNCTION("""COMPUTED_VALUE"""),44525.6458333333)</f>
        <v>44525.645833333299</v>
      </c>
      <c r="B468" s="1">
        <f ca="1">IFERROR(__xludf.DUMMYFUNCTION("""COMPUTED_VALUE"""),2090)</f>
        <v>2090</v>
      </c>
    </row>
    <row r="469" spans="1:2" x14ac:dyDescent="0.35">
      <c r="A469" s="2">
        <f ca="1">IFERROR(__xludf.DUMMYFUNCTION("""COMPUTED_VALUE"""),44526.6458333333)</f>
        <v>44526.645833333299</v>
      </c>
      <c r="B469" s="1">
        <f ca="1">IFERROR(__xludf.DUMMYFUNCTION("""COMPUTED_VALUE"""),2050)</f>
        <v>2050</v>
      </c>
    </row>
    <row r="470" spans="1:2" x14ac:dyDescent="0.35">
      <c r="A470" s="2">
        <f ca="1">IFERROR(__xludf.DUMMYFUNCTION("""COMPUTED_VALUE"""),44529.6458333333)</f>
        <v>44529.645833333299</v>
      </c>
      <c r="B470" s="1">
        <f ca="1">IFERROR(__xludf.DUMMYFUNCTION("""COMPUTED_VALUE"""),2025)</f>
        <v>2025</v>
      </c>
    </row>
    <row r="471" spans="1:2" x14ac:dyDescent="0.35">
      <c r="A471" s="2">
        <f ca="1">IFERROR(__xludf.DUMMYFUNCTION("""COMPUTED_VALUE"""),44530.6458333333)</f>
        <v>44530.645833333299</v>
      </c>
      <c r="B471" s="1">
        <f ca="1">IFERROR(__xludf.DUMMYFUNCTION("""COMPUTED_VALUE"""),1960)</f>
        <v>1960</v>
      </c>
    </row>
    <row r="472" spans="1:2" x14ac:dyDescent="0.35">
      <c r="A472" s="2">
        <f ca="1">IFERROR(__xludf.DUMMYFUNCTION("""COMPUTED_VALUE"""),44531.6458333333)</f>
        <v>44531.645833333299</v>
      </c>
      <c r="B472" s="1">
        <f ca="1">IFERROR(__xludf.DUMMYFUNCTION("""COMPUTED_VALUE"""),1960)</f>
        <v>1960</v>
      </c>
    </row>
    <row r="473" spans="1:2" x14ac:dyDescent="0.35">
      <c r="A473" s="2">
        <f ca="1">IFERROR(__xludf.DUMMYFUNCTION("""COMPUTED_VALUE"""),44532.6458333333)</f>
        <v>44532.645833333299</v>
      </c>
      <c r="B473" s="1">
        <f ca="1">IFERROR(__xludf.DUMMYFUNCTION("""COMPUTED_VALUE"""),2010)</f>
        <v>2010</v>
      </c>
    </row>
    <row r="474" spans="1:2" x14ac:dyDescent="0.35">
      <c r="A474" s="2">
        <f ca="1">IFERROR(__xludf.DUMMYFUNCTION("""COMPUTED_VALUE"""),44533.6458333333)</f>
        <v>44533.645833333299</v>
      </c>
      <c r="B474" s="1">
        <f ca="1">IFERROR(__xludf.DUMMYFUNCTION("""COMPUTED_VALUE"""),2015)</f>
        <v>2015</v>
      </c>
    </row>
    <row r="475" spans="1:2" x14ac:dyDescent="0.35">
      <c r="A475" s="2">
        <f ca="1">IFERROR(__xludf.DUMMYFUNCTION("""COMPUTED_VALUE"""),44536.6458333333)</f>
        <v>44536.645833333299</v>
      </c>
      <c r="B475" s="1">
        <f ca="1">IFERROR(__xludf.DUMMYFUNCTION("""COMPUTED_VALUE"""),2035)</f>
        <v>2035</v>
      </c>
    </row>
    <row r="476" spans="1:2" x14ac:dyDescent="0.35">
      <c r="A476" s="2">
        <f ca="1">IFERROR(__xludf.DUMMYFUNCTION("""COMPUTED_VALUE"""),44537.6458333333)</f>
        <v>44537.645833333299</v>
      </c>
      <c r="B476" s="1">
        <f ca="1">IFERROR(__xludf.DUMMYFUNCTION("""COMPUTED_VALUE"""),2055)</f>
        <v>2055</v>
      </c>
    </row>
    <row r="477" spans="1:2" x14ac:dyDescent="0.35">
      <c r="A477" s="2">
        <f ca="1">IFERROR(__xludf.DUMMYFUNCTION("""COMPUTED_VALUE"""),44538.6458333333)</f>
        <v>44538.645833333299</v>
      </c>
      <c r="B477" s="1">
        <f ca="1">IFERROR(__xludf.DUMMYFUNCTION("""COMPUTED_VALUE"""),2050)</f>
        <v>2050</v>
      </c>
    </row>
    <row r="478" spans="1:2" x14ac:dyDescent="0.35">
      <c r="A478" s="2">
        <f ca="1">IFERROR(__xludf.DUMMYFUNCTION("""COMPUTED_VALUE"""),44539.6458333333)</f>
        <v>44539.645833333299</v>
      </c>
      <c r="B478" s="1">
        <f ca="1">IFERROR(__xludf.DUMMYFUNCTION("""COMPUTED_VALUE"""),2085)</f>
        <v>2085</v>
      </c>
    </row>
    <row r="479" spans="1:2" x14ac:dyDescent="0.35">
      <c r="A479" s="2">
        <f ca="1">IFERROR(__xludf.DUMMYFUNCTION("""COMPUTED_VALUE"""),44540.6458333333)</f>
        <v>44540.645833333299</v>
      </c>
      <c r="B479" s="1">
        <f ca="1">IFERROR(__xludf.DUMMYFUNCTION("""COMPUTED_VALUE"""),2105)</f>
        <v>2105</v>
      </c>
    </row>
    <row r="480" spans="1:2" x14ac:dyDescent="0.35">
      <c r="A480" s="2">
        <f ca="1">IFERROR(__xludf.DUMMYFUNCTION("""COMPUTED_VALUE"""),44543.6458333333)</f>
        <v>44543.645833333299</v>
      </c>
      <c r="B480" s="1">
        <f ca="1">IFERROR(__xludf.DUMMYFUNCTION("""COMPUTED_VALUE"""),2055)</f>
        <v>2055</v>
      </c>
    </row>
    <row r="481" spans="1:2" x14ac:dyDescent="0.35">
      <c r="A481" s="2">
        <f ca="1">IFERROR(__xludf.DUMMYFUNCTION("""COMPUTED_VALUE"""),44544.6458333333)</f>
        <v>44544.645833333299</v>
      </c>
      <c r="B481" s="1">
        <f ca="1">IFERROR(__xludf.DUMMYFUNCTION("""COMPUTED_VALUE"""),2075)</f>
        <v>2075</v>
      </c>
    </row>
    <row r="482" spans="1:2" x14ac:dyDescent="0.35">
      <c r="A482" s="2">
        <f ca="1">IFERROR(__xludf.DUMMYFUNCTION("""COMPUTED_VALUE"""),44545.6458333333)</f>
        <v>44545.645833333299</v>
      </c>
      <c r="B482" s="1">
        <f ca="1">IFERROR(__xludf.DUMMYFUNCTION("""COMPUTED_VALUE"""),2055)</f>
        <v>2055</v>
      </c>
    </row>
    <row r="483" spans="1:2" x14ac:dyDescent="0.35">
      <c r="A483" s="2">
        <f ca="1">IFERROR(__xludf.DUMMYFUNCTION("""COMPUTED_VALUE"""),44546.6458333333)</f>
        <v>44546.645833333299</v>
      </c>
      <c r="B483" s="1">
        <f ca="1">IFERROR(__xludf.DUMMYFUNCTION("""COMPUTED_VALUE"""),2060)</f>
        <v>2060</v>
      </c>
    </row>
    <row r="484" spans="1:2" x14ac:dyDescent="0.35">
      <c r="A484" s="2">
        <f ca="1">IFERROR(__xludf.DUMMYFUNCTION("""COMPUTED_VALUE"""),44547.6458333333)</f>
        <v>44547.645833333299</v>
      </c>
      <c r="B484" s="1">
        <f ca="1">IFERROR(__xludf.DUMMYFUNCTION("""COMPUTED_VALUE"""),2090)</f>
        <v>2090</v>
      </c>
    </row>
    <row r="485" spans="1:2" x14ac:dyDescent="0.35">
      <c r="A485" s="2">
        <f ca="1">IFERROR(__xludf.DUMMYFUNCTION("""COMPUTED_VALUE"""),44550.6458333333)</f>
        <v>44550.645833333299</v>
      </c>
      <c r="B485" s="1">
        <f ca="1">IFERROR(__xludf.DUMMYFUNCTION("""COMPUTED_VALUE"""),2050)</f>
        <v>2050</v>
      </c>
    </row>
    <row r="486" spans="1:2" x14ac:dyDescent="0.35">
      <c r="A486" s="2">
        <f ca="1">IFERROR(__xludf.DUMMYFUNCTION("""COMPUTED_VALUE"""),44551.6458333333)</f>
        <v>44551.645833333299</v>
      </c>
      <c r="B486" s="1">
        <f ca="1">IFERROR(__xludf.DUMMYFUNCTION("""COMPUTED_VALUE"""),2100)</f>
        <v>2100</v>
      </c>
    </row>
    <row r="487" spans="1:2" x14ac:dyDescent="0.35">
      <c r="A487" s="2">
        <f ca="1">IFERROR(__xludf.DUMMYFUNCTION("""COMPUTED_VALUE"""),44552.6458333333)</f>
        <v>44552.645833333299</v>
      </c>
      <c r="B487" s="1">
        <f ca="1">IFERROR(__xludf.DUMMYFUNCTION("""COMPUTED_VALUE"""),2135)</f>
        <v>2135</v>
      </c>
    </row>
    <row r="488" spans="1:2" x14ac:dyDescent="0.35">
      <c r="A488" s="2">
        <f ca="1">IFERROR(__xludf.DUMMYFUNCTION("""COMPUTED_VALUE"""),44553.6458333333)</f>
        <v>44553.645833333299</v>
      </c>
      <c r="B488" s="1">
        <f ca="1">IFERROR(__xludf.DUMMYFUNCTION("""COMPUTED_VALUE"""),2100)</f>
        <v>2100</v>
      </c>
    </row>
    <row r="489" spans="1:2" x14ac:dyDescent="0.35">
      <c r="A489" s="2">
        <f ca="1">IFERROR(__xludf.DUMMYFUNCTION("""COMPUTED_VALUE"""),44554.6458333333)</f>
        <v>44554.645833333299</v>
      </c>
      <c r="B489" s="1">
        <f ca="1">IFERROR(__xludf.DUMMYFUNCTION("""COMPUTED_VALUE"""),2095)</f>
        <v>2095</v>
      </c>
    </row>
    <row r="490" spans="1:2" x14ac:dyDescent="0.35">
      <c r="A490" s="2">
        <f ca="1">IFERROR(__xludf.DUMMYFUNCTION("""COMPUTED_VALUE"""),44557.6458333333)</f>
        <v>44557.645833333299</v>
      </c>
      <c r="B490" s="1">
        <f ca="1">IFERROR(__xludf.DUMMYFUNCTION("""COMPUTED_VALUE"""),2095)</f>
        <v>2095</v>
      </c>
    </row>
    <row r="491" spans="1:2" x14ac:dyDescent="0.35">
      <c r="A491" s="2">
        <f ca="1">IFERROR(__xludf.DUMMYFUNCTION("""COMPUTED_VALUE"""),44558.6458333333)</f>
        <v>44558.645833333299</v>
      </c>
      <c r="B491" s="1">
        <f ca="1">IFERROR(__xludf.DUMMYFUNCTION("""COMPUTED_VALUE"""),2105)</f>
        <v>2105</v>
      </c>
    </row>
    <row r="492" spans="1:2" x14ac:dyDescent="0.35">
      <c r="A492" s="2">
        <f ca="1">IFERROR(__xludf.DUMMYFUNCTION("""COMPUTED_VALUE"""),44559.6458333333)</f>
        <v>44559.645833333299</v>
      </c>
      <c r="B492" s="1">
        <f ca="1">IFERROR(__xludf.DUMMYFUNCTION("""COMPUTED_VALUE"""),2130)</f>
        <v>2130</v>
      </c>
    </row>
    <row r="493" spans="1:2" x14ac:dyDescent="0.35">
      <c r="A493" s="2">
        <f ca="1">IFERROR(__xludf.DUMMYFUNCTION("""COMPUTED_VALUE"""),44560.6458333333)</f>
        <v>44560.645833333299</v>
      </c>
      <c r="B493" s="1">
        <f ca="1">IFERROR(__xludf.DUMMYFUNCTION("""COMPUTED_VALUE"""),2115)</f>
        <v>2115</v>
      </c>
    </row>
    <row r="494" spans="1:2" x14ac:dyDescent="0.35">
      <c r="A494" s="2">
        <f ca="1">IFERROR(__xludf.DUMMYFUNCTION("""COMPUTED_VALUE"""),44564.6458333333)</f>
        <v>44564.645833333299</v>
      </c>
      <c r="B494" s="1">
        <f ca="1">IFERROR(__xludf.DUMMYFUNCTION("""COMPUTED_VALUE"""),2100)</f>
        <v>2100</v>
      </c>
    </row>
    <row r="495" spans="1:2" x14ac:dyDescent="0.35">
      <c r="A495" s="2">
        <f ca="1">IFERROR(__xludf.DUMMYFUNCTION("""COMPUTED_VALUE"""),44565.6458333333)</f>
        <v>44565.645833333299</v>
      </c>
      <c r="B495" s="1">
        <f ca="1">IFERROR(__xludf.DUMMYFUNCTION("""COMPUTED_VALUE"""),2145)</f>
        <v>2145</v>
      </c>
    </row>
    <row r="496" spans="1:2" x14ac:dyDescent="0.35">
      <c r="A496" s="2">
        <f ca="1">IFERROR(__xludf.DUMMYFUNCTION("""COMPUTED_VALUE"""),44566.6458333333)</f>
        <v>44566.645833333299</v>
      </c>
      <c r="B496" s="1">
        <f ca="1">IFERROR(__xludf.DUMMYFUNCTION("""COMPUTED_VALUE"""),2145)</f>
        <v>2145</v>
      </c>
    </row>
    <row r="497" spans="1:2" x14ac:dyDescent="0.35">
      <c r="A497" s="2">
        <f ca="1">IFERROR(__xludf.DUMMYFUNCTION("""COMPUTED_VALUE"""),44567.6458333333)</f>
        <v>44567.645833333299</v>
      </c>
      <c r="B497" s="1">
        <f ca="1">IFERROR(__xludf.DUMMYFUNCTION("""COMPUTED_VALUE"""),2120)</f>
        <v>2120</v>
      </c>
    </row>
    <row r="498" spans="1:2" x14ac:dyDescent="0.35">
      <c r="A498" s="2">
        <f ca="1">IFERROR(__xludf.DUMMYFUNCTION("""COMPUTED_VALUE"""),44568.6458333333)</f>
        <v>44568.645833333299</v>
      </c>
      <c r="B498" s="1">
        <f ca="1">IFERROR(__xludf.DUMMYFUNCTION("""COMPUTED_VALUE"""),2200)</f>
        <v>2200</v>
      </c>
    </row>
    <row r="499" spans="1:2" x14ac:dyDescent="0.35">
      <c r="A499" s="2">
        <f ca="1">IFERROR(__xludf.DUMMYFUNCTION("""COMPUTED_VALUE"""),44571.6458333333)</f>
        <v>44571.645833333299</v>
      </c>
      <c r="B499" s="1">
        <f ca="1">IFERROR(__xludf.DUMMYFUNCTION("""COMPUTED_VALUE"""),2175)</f>
        <v>2175</v>
      </c>
    </row>
    <row r="500" spans="1:2" x14ac:dyDescent="0.35">
      <c r="A500" s="2">
        <f ca="1">IFERROR(__xludf.DUMMYFUNCTION("""COMPUTED_VALUE"""),44572.6458333333)</f>
        <v>44572.645833333299</v>
      </c>
      <c r="B500" s="1">
        <f ca="1">IFERROR(__xludf.DUMMYFUNCTION("""COMPUTED_VALUE"""),2155)</f>
        <v>2155</v>
      </c>
    </row>
    <row r="501" spans="1:2" x14ac:dyDescent="0.35">
      <c r="A501" s="2">
        <f ca="1">IFERROR(__xludf.DUMMYFUNCTION("""COMPUTED_VALUE"""),44573.6458333333)</f>
        <v>44573.645833333299</v>
      </c>
      <c r="B501" s="1">
        <f ca="1">IFERROR(__xludf.DUMMYFUNCTION("""COMPUTED_VALUE"""),2170)</f>
        <v>2170</v>
      </c>
    </row>
    <row r="502" spans="1:2" x14ac:dyDescent="0.35">
      <c r="A502" s="2">
        <f ca="1">IFERROR(__xludf.DUMMYFUNCTION("""COMPUTED_VALUE"""),44574.6458333333)</f>
        <v>44574.645833333299</v>
      </c>
      <c r="B502" s="1">
        <f ca="1">IFERROR(__xludf.DUMMYFUNCTION("""COMPUTED_VALUE"""),2160)</f>
        <v>2160</v>
      </c>
    </row>
    <row r="503" spans="1:2" x14ac:dyDescent="0.35">
      <c r="A503" s="2">
        <f ca="1">IFERROR(__xludf.DUMMYFUNCTION("""COMPUTED_VALUE"""),44575.6458333333)</f>
        <v>44575.645833333299</v>
      </c>
      <c r="B503" s="1">
        <f ca="1">IFERROR(__xludf.DUMMYFUNCTION("""COMPUTED_VALUE"""),2165)</f>
        <v>2165</v>
      </c>
    </row>
    <row r="504" spans="1:2" x14ac:dyDescent="0.35">
      <c r="A504" s="2">
        <f ca="1">IFERROR(__xludf.DUMMYFUNCTION("""COMPUTED_VALUE"""),44578.6458333333)</f>
        <v>44578.645833333299</v>
      </c>
      <c r="B504" s="1">
        <f ca="1">IFERROR(__xludf.DUMMYFUNCTION("""COMPUTED_VALUE"""),2115)</f>
        <v>2115</v>
      </c>
    </row>
    <row r="505" spans="1:2" x14ac:dyDescent="0.35">
      <c r="A505" s="2">
        <f ca="1">IFERROR(__xludf.DUMMYFUNCTION("""COMPUTED_VALUE"""),44579.6458333333)</f>
        <v>44579.645833333299</v>
      </c>
      <c r="B505" s="1">
        <f ca="1">IFERROR(__xludf.DUMMYFUNCTION("""COMPUTED_VALUE"""),2070)</f>
        <v>2070</v>
      </c>
    </row>
    <row r="506" spans="1:2" x14ac:dyDescent="0.35">
      <c r="A506" s="2">
        <f ca="1">IFERROR(__xludf.DUMMYFUNCTION("""COMPUTED_VALUE"""),44580.6458333333)</f>
        <v>44580.645833333299</v>
      </c>
      <c r="B506" s="1">
        <f ca="1">IFERROR(__xludf.DUMMYFUNCTION("""COMPUTED_VALUE"""),2050)</f>
        <v>2050</v>
      </c>
    </row>
    <row r="507" spans="1:2" x14ac:dyDescent="0.35">
      <c r="A507" s="2">
        <f ca="1">IFERROR(__xludf.DUMMYFUNCTION("""COMPUTED_VALUE"""),44581.6458333333)</f>
        <v>44581.645833333299</v>
      </c>
      <c r="B507" s="1">
        <f ca="1">IFERROR(__xludf.DUMMYFUNCTION("""COMPUTED_VALUE"""),2085)</f>
        <v>2085</v>
      </c>
    </row>
    <row r="508" spans="1:2" x14ac:dyDescent="0.35">
      <c r="A508" s="2">
        <f ca="1">IFERROR(__xludf.DUMMYFUNCTION("""COMPUTED_VALUE"""),44582.6458333333)</f>
        <v>44582.645833333299</v>
      </c>
      <c r="B508" s="1">
        <f ca="1">IFERROR(__xludf.DUMMYFUNCTION("""COMPUTED_VALUE"""),2080)</f>
        <v>2080</v>
      </c>
    </row>
    <row r="509" spans="1:2" x14ac:dyDescent="0.35">
      <c r="A509" s="2">
        <f ca="1">IFERROR(__xludf.DUMMYFUNCTION("""COMPUTED_VALUE"""),44585.6458333333)</f>
        <v>44585.645833333299</v>
      </c>
      <c r="B509" s="1">
        <f ca="1">IFERROR(__xludf.DUMMYFUNCTION("""COMPUTED_VALUE"""),2025)</f>
        <v>2025</v>
      </c>
    </row>
    <row r="510" spans="1:2" x14ac:dyDescent="0.35">
      <c r="A510" s="2">
        <f ca="1">IFERROR(__xludf.DUMMYFUNCTION("""COMPUTED_VALUE"""),44586.6458333333)</f>
        <v>44586.645833333299</v>
      </c>
      <c r="B510" s="1">
        <f ca="1">IFERROR(__xludf.DUMMYFUNCTION("""COMPUTED_VALUE"""),1945)</f>
        <v>1945</v>
      </c>
    </row>
    <row r="511" spans="1:2" x14ac:dyDescent="0.35">
      <c r="A511" s="2">
        <f ca="1">IFERROR(__xludf.DUMMYFUNCTION("""COMPUTED_VALUE"""),44587.6458333333)</f>
        <v>44587.645833333299</v>
      </c>
      <c r="B511" s="1">
        <f ca="1">IFERROR(__xludf.DUMMYFUNCTION("""COMPUTED_VALUE"""),1965)</f>
        <v>1965</v>
      </c>
    </row>
    <row r="512" spans="1:2" x14ac:dyDescent="0.35">
      <c r="A512" s="2">
        <f ca="1">IFERROR(__xludf.DUMMYFUNCTION("""COMPUTED_VALUE"""),44588.6458333333)</f>
        <v>44588.645833333299</v>
      </c>
      <c r="B512" s="1">
        <f ca="1">IFERROR(__xludf.DUMMYFUNCTION("""COMPUTED_VALUE"""),1965)</f>
        <v>1965</v>
      </c>
    </row>
    <row r="513" spans="1:2" x14ac:dyDescent="0.35">
      <c r="A513" s="2">
        <f ca="1">IFERROR(__xludf.DUMMYFUNCTION("""COMPUTED_VALUE"""),44589.6458333333)</f>
        <v>44589.645833333299</v>
      </c>
      <c r="B513" s="1">
        <f ca="1">IFERROR(__xludf.DUMMYFUNCTION("""COMPUTED_VALUE"""),2020)</f>
        <v>2020</v>
      </c>
    </row>
    <row r="514" spans="1:2" x14ac:dyDescent="0.35">
      <c r="A514" s="2">
        <f ca="1">IFERROR(__xludf.DUMMYFUNCTION("""COMPUTED_VALUE"""),44595.6458333333)</f>
        <v>44595.645833333299</v>
      </c>
      <c r="B514" s="1">
        <f ca="1">IFERROR(__xludf.DUMMYFUNCTION("""COMPUTED_VALUE"""),2060)</f>
        <v>2060</v>
      </c>
    </row>
    <row r="515" spans="1:2" x14ac:dyDescent="0.35">
      <c r="A515" s="2">
        <f ca="1">IFERROR(__xludf.DUMMYFUNCTION("""COMPUTED_VALUE"""),44596.6458333333)</f>
        <v>44596.645833333299</v>
      </c>
      <c r="B515" s="1">
        <f ca="1">IFERROR(__xludf.DUMMYFUNCTION("""COMPUTED_VALUE"""),2150)</f>
        <v>2150</v>
      </c>
    </row>
    <row r="516" spans="1:2" x14ac:dyDescent="0.35">
      <c r="A516" s="2">
        <f ca="1">IFERROR(__xludf.DUMMYFUNCTION("""COMPUTED_VALUE"""),44599.6458333333)</f>
        <v>44599.645833333299</v>
      </c>
      <c r="B516" s="1">
        <f ca="1">IFERROR(__xludf.DUMMYFUNCTION("""COMPUTED_VALUE"""),2150)</f>
        <v>2150</v>
      </c>
    </row>
    <row r="517" spans="1:2" x14ac:dyDescent="0.35">
      <c r="A517" s="2">
        <f ca="1">IFERROR(__xludf.DUMMYFUNCTION("""COMPUTED_VALUE"""),44600.6458333333)</f>
        <v>44600.645833333299</v>
      </c>
      <c r="B517" s="1">
        <f ca="1">IFERROR(__xludf.DUMMYFUNCTION("""COMPUTED_VALUE"""),2110)</f>
        <v>2110</v>
      </c>
    </row>
    <row r="518" spans="1:2" x14ac:dyDescent="0.35">
      <c r="A518" s="2">
        <f ca="1">IFERROR(__xludf.DUMMYFUNCTION("""COMPUTED_VALUE"""),44601.6458333333)</f>
        <v>44601.645833333299</v>
      </c>
      <c r="B518" s="1">
        <f ca="1">IFERROR(__xludf.DUMMYFUNCTION("""COMPUTED_VALUE"""),2160)</f>
        <v>2160</v>
      </c>
    </row>
    <row r="519" spans="1:2" x14ac:dyDescent="0.35">
      <c r="A519" s="2">
        <f ca="1">IFERROR(__xludf.DUMMYFUNCTION("""COMPUTED_VALUE"""),44602.6458333333)</f>
        <v>44602.645833333299</v>
      </c>
      <c r="B519" s="1">
        <f ca="1">IFERROR(__xludf.DUMMYFUNCTION("""COMPUTED_VALUE"""),2160)</f>
        <v>2160</v>
      </c>
    </row>
    <row r="520" spans="1:2" x14ac:dyDescent="0.35">
      <c r="A520" s="2">
        <f ca="1">IFERROR(__xludf.DUMMYFUNCTION("""COMPUTED_VALUE"""),44603.6458333333)</f>
        <v>44603.645833333299</v>
      </c>
      <c r="B520" s="1">
        <f ca="1">IFERROR(__xludf.DUMMYFUNCTION("""COMPUTED_VALUE"""),2150)</f>
        <v>2150</v>
      </c>
    </row>
    <row r="521" spans="1:2" x14ac:dyDescent="0.35">
      <c r="A521" s="2">
        <f ca="1">IFERROR(__xludf.DUMMYFUNCTION("""COMPUTED_VALUE"""),44606.6458333333)</f>
        <v>44606.645833333299</v>
      </c>
      <c r="B521" s="1">
        <f ca="1">IFERROR(__xludf.DUMMYFUNCTION("""COMPUTED_VALUE"""),2100)</f>
        <v>2100</v>
      </c>
    </row>
    <row r="522" spans="1:2" x14ac:dyDescent="0.35">
      <c r="A522" s="2">
        <f ca="1">IFERROR(__xludf.DUMMYFUNCTION("""COMPUTED_VALUE"""),44607.6458333333)</f>
        <v>44607.645833333299</v>
      </c>
      <c r="B522" s="1">
        <f ca="1">IFERROR(__xludf.DUMMYFUNCTION("""COMPUTED_VALUE"""),2120)</f>
        <v>2120</v>
      </c>
    </row>
    <row r="523" spans="1:2" x14ac:dyDescent="0.35">
      <c r="A523" s="2">
        <f ca="1">IFERROR(__xludf.DUMMYFUNCTION("""COMPUTED_VALUE"""),44608.6458333333)</f>
        <v>44608.645833333299</v>
      </c>
      <c r="B523" s="1">
        <f ca="1">IFERROR(__xludf.DUMMYFUNCTION("""COMPUTED_VALUE"""),2155)</f>
        <v>2155</v>
      </c>
    </row>
    <row r="524" spans="1:2" x14ac:dyDescent="0.35">
      <c r="A524" s="2">
        <f ca="1">IFERROR(__xludf.DUMMYFUNCTION("""COMPUTED_VALUE"""),44609.6458333333)</f>
        <v>44609.645833333299</v>
      </c>
      <c r="B524" s="1">
        <f ca="1">IFERROR(__xludf.DUMMYFUNCTION("""COMPUTED_VALUE"""),2130)</f>
        <v>2130</v>
      </c>
    </row>
    <row r="525" spans="1:2" x14ac:dyDescent="0.35">
      <c r="A525" s="2">
        <f ca="1">IFERROR(__xludf.DUMMYFUNCTION("""COMPUTED_VALUE"""),44610.6458333333)</f>
        <v>44610.645833333299</v>
      </c>
      <c r="B525" s="1">
        <f ca="1">IFERROR(__xludf.DUMMYFUNCTION("""COMPUTED_VALUE"""),2145)</f>
        <v>2145</v>
      </c>
    </row>
    <row r="526" spans="1:2" x14ac:dyDescent="0.35">
      <c r="A526" s="2">
        <f ca="1">IFERROR(__xludf.DUMMYFUNCTION("""COMPUTED_VALUE"""),44613.6458333333)</f>
        <v>44613.645833333299</v>
      </c>
      <c r="B526" s="1">
        <f ca="1">IFERROR(__xludf.DUMMYFUNCTION("""COMPUTED_VALUE"""),2140)</f>
        <v>2140</v>
      </c>
    </row>
    <row r="527" spans="1:2" x14ac:dyDescent="0.35">
      <c r="A527" s="2">
        <f ca="1">IFERROR(__xludf.DUMMYFUNCTION("""COMPUTED_VALUE"""),44614.6458333333)</f>
        <v>44614.645833333299</v>
      </c>
      <c r="B527" s="1">
        <f ca="1">IFERROR(__xludf.DUMMYFUNCTION("""COMPUTED_VALUE"""),2090)</f>
        <v>2090</v>
      </c>
    </row>
    <row r="528" spans="1:2" x14ac:dyDescent="0.35">
      <c r="A528" s="2">
        <f ca="1">IFERROR(__xludf.DUMMYFUNCTION("""COMPUTED_VALUE"""),44615.6458333333)</f>
        <v>44615.645833333299</v>
      </c>
      <c r="B528" s="1">
        <f ca="1">IFERROR(__xludf.DUMMYFUNCTION("""COMPUTED_VALUE"""),2135)</f>
        <v>2135</v>
      </c>
    </row>
    <row r="529" spans="1:2" x14ac:dyDescent="0.35">
      <c r="A529" s="2">
        <f ca="1">IFERROR(__xludf.DUMMYFUNCTION("""COMPUTED_VALUE"""),44616.6458333333)</f>
        <v>44616.645833333299</v>
      </c>
      <c r="B529" s="1">
        <f ca="1">IFERROR(__xludf.DUMMYFUNCTION("""COMPUTED_VALUE"""),2075)</f>
        <v>2075</v>
      </c>
    </row>
    <row r="530" spans="1:2" x14ac:dyDescent="0.35">
      <c r="A530" s="2">
        <f ca="1">IFERROR(__xludf.DUMMYFUNCTION("""COMPUTED_VALUE"""),44617.6458333333)</f>
        <v>44617.645833333299</v>
      </c>
      <c r="B530" s="1">
        <f ca="1">IFERROR(__xludf.DUMMYFUNCTION("""COMPUTED_VALUE"""),2100)</f>
        <v>2100</v>
      </c>
    </row>
    <row r="531" spans="1:2" x14ac:dyDescent="0.35">
      <c r="A531" s="2">
        <f ca="1">IFERROR(__xludf.DUMMYFUNCTION("""COMPUTED_VALUE"""),44620.6458333333)</f>
        <v>44620.645833333299</v>
      </c>
      <c r="B531" s="1">
        <f ca="1">IFERROR(__xludf.DUMMYFUNCTION("""COMPUTED_VALUE"""),2160)</f>
        <v>2160</v>
      </c>
    </row>
    <row r="532" spans="1:2" x14ac:dyDescent="0.35">
      <c r="A532" s="2">
        <f ca="1">IFERROR(__xludf.DUMMYFUNCTION("""COMPUTED_VALUE"""),44622.6458333333)</f>
        <v>44622.645833333299</v>
      </c>
      <c r="B532" s="1">
        <f ca="1">IFERROR(__xludf.DUMMYFUNCTION("""COMPUTED_VALUE"""),2200)</f>
        <v>2200</v>
      </c>
    </row>
    <row r="533" spans="1:2" x14ac:dyDescent="0.35">
      <c r="A533" s="2">
        <f ca="1">IFERROR(__xludf.DUMMYFUNCTION("""COMPUTED_VALUE"""),44623.6458333333)</f>
        <v>44623.645833333299</v>
      </c>
      <c r="B533" s="1">
        <f ca="1">IFERROR(__xludf.DUMMYFUNCTION("""COMPUTED_VALUE"""),2205)</f>
        <v>2205</v>
      </c>
    </row>
    <row r="534" spans="1:2" x14ac:dyDescent="0.35">
      <c r="A534" s="2">
        <f ca="1">IFERROR(__xludf.DUMMYFUNCTION("""COMPUTED_VALUE"""),44624.6458333333)</f>
        <v>44624.645833333299</v>
      </c>
      <c r="B534" s="1">
        <f ca="1">IFERROR(__xludf.DUMMYFUNCTION("""COMPUTED_VALUE"""),2190)</f>
        <v>2190</v>
      </c>
    </row>
    <row r="535" spans="1:2" x14ac:dyDescent="0.35">
      <c r="A535" s="2">
        <f ca="1">IFERROR(__xludf.DUMMYFUNCTION("""COMPUTED_VALUE"""),44627.6458333333)</f>
        <v>44627.645833333299</v>
      </c>
      <c r="B535" s="1">
        <f ca="1">IFERROR(__xludf.DUMMYFUNCTION("""COMPUTED_VALUE"""),2195)</f>
        <v>2195</v>
      </c>
    </row>
    <row r="536" spans="1:2" x14ac:dyDescent="0.35">
      <c r="A536" s="2">
        <f ca="1">IFERROR(__xludf.DUMMYFUNCTION("""COMPUTED_VALUE"""),44628.6458333333)</f>
        <v>44628.645833333299</v>
      </c>
      <c r="B536" s="1">
        <f ca="1">IFERROR(__xludf.DUMMYFUNCTION("""COMPUTED_VALUE"""),2140)</f>
        <v>2140</v>
      </c>
    </row>
    <row r="537" spans="1:2" x14ac:dyDescent="0.35">
      <c r="A537" s="2">
        <f ca="1">IFERROR(__xludf.DUMMYFUNCTION("""COMPUTED_VALUE"""),44630.6458333333)</f>
        <v>44630.645833333299</v>
      </c>
      <c r="B537" s="1">
        <f ca="1">IFERROR(__xludf.DUMMYFUNCTION("""COMPUTED_VALUE"""),2195)</f>
        <v>2195</v>
      </c>
    </row>
    <row r="538" spans="1:2" x14ac:dyDescent="0.35">
      <c r="A538" s="2">
        <f ca="1">IFERROR(__xludf.DUMMYFUNCTION("""COMPUTED_VALUE"""),44631.6458333333)</f>
        <v>44631.645833333299</v>
      </c>
      <c r="B538" s="1">
        <f ca="1">IFERROR(__xludf.DUMMYFUNCTION("""COMPUTED_VALUE"""),2245)</f>
        <v>2245</v>
      </c>
    </row>
    <row r="539" spans="1:2" x14ac:dyDescent="0.35">
      <c r="A539" s="2">
        <f ca="1">IFERROR(__xludf.DUMMYFUNCTION("""COMPUTED_VALUE"""),44634.6458333333)</f>
        <v>44634.645833333299</v>
      </c>
      <c r="B539" s="1">
        <f ca="1">IFERROR(__xludf.DUMMYFUNCTION("""COMPUTED_VALUE"""),2200)</f>
        <v>2200</v>
      </c>
    </row>
    <row r="540" spans="1:2" x14ac:dyDescent="0.35">
      <c r="A540" s="2">
        <f ca="1">IFERROR(__xludf.DUMMYFUNCTION("""COMPUTED_VALUE"""),44635.6458333333)</f>
        <v>44635.645833333299</v>
      </c>
      <c r="B540" s="1">
        <f ca="1">IFERROR(__xludf.DUMMYFUNCTION("""COMPUTED_VALUE"""),2220)</f>
        <v>2220</v>
      </c>
    </row>
    <row r="541" spans="1:2" x14ac:dyDescent="0.35">
      <c r="A541" s="2">
        <f ca="1">IFERROR(__xludf.DUMMYFUNCTION("""COMPUTED_VALUE"""),44636.6458333333)</f>
        <v>44636.645833333299</v>
      </c>
      <c r="B541" s="1">
        <f ca="1">IFERROR(__xludf.DUMMYFUNCTION("""COMPUTED_VALUE"""),2230)</f>
        <v>2230</v>
      </c>
    </row>
    <row r="542" spans="1:2" x14ac:dyDescent="0.35">
      <c r="A542" s="2">
        <f ca="1">IFERROR(__xludf.DUMMYFUNCTION("""COMPUTED_VALUE"""),44637.6458333333)</f>
        <v>44637.645833333299</v>
      </c>
      <c r="B542" s="1">
        <f ca="1">IFERROR(__xludf.DUMMYFUNCTION("""COMPUTED_VALUE"""),2230)</f>
        <v>2230</v>
      </c>
    </row>
    <row r="543" spans="1:2" x14ac:dyDescent="0.35">
      <c r="A543" s="2">
        <f ca="1">IFERROR(__xludf.DUMMYFUNCTION("""COMPUTED_VALUE"""),44638.6458333333)</f>
        <v>44638.645833333299</v>
      </c>
      <c r="B543" s="1">
        <f ca="1">IFERROR(__xludf.DUMMYFUNCTION("""COMPUTED_VALUE"""),2220)</f>
        <v>2220</v>
      </c>
    </row>
    <row r="544" spans="1:2" x14ac:dyDescent="0.35">
      <c r="A544" s="2">
        <f ca="1">IFERROR(__xludf.DUMMYFUNCTION("""COMPUTED_VALUE"""),44641.6458333333)</f>
        <v>44641.645833333299</v>
      </c>
      <c r="B544" s="1">
        <f ca="1">IFERROR(__xludf.DUMMYFUNCTION("""COMPUTED_VALUE"""),2225)</f>
        <v>2225</v>
      </c>
    </row>
    <row r="545" spans="1:2" x14ac:dyDescent="0.35">
      <c r="A545" s="2">
        <f ca="1">IFERROR(__xludf.DUMMYFUNCTION("""COMPUTED_VALUE"""),44642.6458333333)</f>
        <v>44642.645833333299</v>
      </c>
      <c r="B545" s="1">
        <f ca="1">IFERROR(__xludf.DUMMYFUNCTION("""COMPUTED_VALUE"""),2235)</f>
        <v>2235</v>
      </c>
    </row>
    <row r="546" spans="1:2" x14ac:dyDescent="0.35">
      <c r="A546" s="2">
        <f ca="1">IFERROR(__xludf.DUMMYFUNCTION("""COMPUTED_VALUE"""),44643.6458333333)</f>
        <v>44643.645833333299</v>
      </c>
      <c r="B546" s="1">
        <f ca="1">IFERROR(__xludf.DUMMYFUNCTION("""COMPUTED_VALUE"""),2215)</f>
        <v>2215</v>
      </c>
    </row>
    <row r="547" spans="1:2" x14ac:dyDescent="0.35">
      <c r="A547" s="2">
        <f ca="1">IFERROR(__xludf.DUMMYFUNCTION("""COMPUTED_VALUE"""),44644.6458333333)</f>
        <v>44644.645833333299</v>
      </c>
      <c r="B547" s="1">
        <f ca="1">IFERROR(__xludf.DUMMYFUNCTION("""COMPUTED_VALUE"""),2220)</f>
        <v>2220</v>
      </c>
    </row>
    <row r="548" spans="1:2" x14ac:dyDescent="0.35">
      <c r="A548" s="2">
        <f ca="1">IFERROR(__xludf.DUMMYFUNCTION("""COMPUTED_VALUE"""),44645.6458333333)</f>
        <v>44645.645833333299</v>
      </c>
      <c r="B548" s="1">
        <f ca="1">IFERROR(__xludf.DUMMYFUNCTION("""COMPUTED_VALUE"""),2220)</f>
        <v>2220</v>
      </c>
    </row>
    <row r="549" spans="1:2" x14ac:dyDescent="0.35">
      <c r="A549" s="2">
        <f ca="1">IFERROR(__xludf.DUMMYFUNCTION("""COMPUTED_VALUE"""),44648.6458333333)</f>
        <v>44648.645833333299</v>
      </c>
      <c r="B549" s="1">
        <f ca="1">IFERROR(__xludf.DUMMYFUNCTION("""COMPUTED_VALUE"""),2220)</f>
        <v>2220</v>
      </c>
    </row>
    <row r="550" spans="1:2" x14ac:dyDescent="0.35">
      <c r="A550" s="2">
        <f ca="1">IFERROR(__xludf.DUMMYFUNCTION("""COMPUTED_VALUE"""),44649.6458333333)</f>
        <v>44649.645833333299</v>
      </c>
      <c r="B550" s="1">
        <f ca="1">IFERROR(__xludf.DUMMYFUNCTION("""COMPUTED_VALUE"""),2255)</f>
        <v>2255</v>
      </c>
    </row>
    <row r="551" spans="1:2" x14ac:dyDescent="0.35">
      <c r="A551" s="2">
        <f ca="1">IFERROR(__xludf.DUMMYFUNCTION("""COMPUTED_VALUE"""),44650.6458333333)</f>
        <v>44650.645833333299</v>
      </c>
      <c r="B551" s="1">
        <f ca="1">IFERROR(__xludf.DUMMYFUNCTION("""COMPUTED_VALUE"""),2245)</f>
        <v>2245</v>
      </c>
    </row>
    <row r="552" spans="1:2" x14ac:dyDescent="0.35">
      <c r="A552" s="2">
        <f ca="1">IFERROR(__xludf.DUMMYFUNCTION("""COMPUTED_VALUE"""),44651.6458333333)</f>
        <v>44651.645833333299</v>
      </c>
      <c r="B552" s="1">
        <f ca="1">IFERROR(__xludf.DUMMYFUNCTION("""COMPUTED_VALUE"""),2250)</f>
        <v>2250</v>
      </c>
    </row>
    <row r="553" spans="1:2" x14ac:dyDescent="0.35">
      <c r="A553" s="2">
        <f ca="1">IFERROR(__xludf.DUMMYFUNCTION("""COMPUTED_VALUE"""),44652.6458333333)</f>
        <v>44652.645833333299</v>
      </c>
      <c r="B553" s="1">
        <f ca="1">IFERROR(__xludf.DUMMYFUNCTION("""COMPUTED_VALUE"""),2295)</f>
        <v>2295</v>
      </c>
    </row>
    <row r="554" spans="1:2" x14ac:dyDescent="0.35">
      <c r="A554" s="2">
        <f ca="1">IFERROR(__xludf.DUMMYFUNCTION("""COMPUTED_VALUE"""),44655.6458333333)</f>
        <v>44655.645833333299</v>
      </c>
      <c r="B554" s="1">
        <f ca="1">IFERROR(__xludf.DUMMYFUNCTION("""COMPUTED_VALUE"""),2330)</f>
        <v>2330</v>
      </c>
    </row>
    <row r="555" spans="1:2" x14ac:dyDescent="0.35">
      <c r="A555" s="2">
        <f ca="1">IFERROR(__xludf.DUMMYFUNCTION("""COMPUTED_VALUE"""),44656.6458333333)</f>
        <v>44656.645833333299</v>
      </c>
      <c r="B555" s="1">
        <f ca="1">IFERROR(__xludf.DUMMYFUNCTION("""COMPUTED_VALUE"""),2315)</f>
        <v>2315</v>
      </c>
    </row>
    <row r="556" spans="1:2" x14ac:dyDescent="0.35">
      <c r="A556" s="2">
        <f ca="1">IFERROR(__xludf.DUMMYFUNCTION("""COMPUTED_VALUE"""),44657.6458333333)</f>
        <v>44657.645833333299</v>
      </c>
      <c r="B556" s="1">
        <f ca="1">IFERROR(__xludf.DUMMYFUNCTION("""COMPUTED_VALUE"""),2335)</f>
        <v>2335</v>
      </c>
    </row>
    <row r="557" spans="1:2" x14ac:dyDescent="0.35">
      <c r="A557" s="2">
        <f ca="1">IFERROR(__xludf.DUMMYFUNCTION("""COMPUTED_VALUE"""),44658.6458333333)</f>
        <v>44658.645833333299</v>
      </c>
      <c r="B557" s="1">
        <f ca="1">IFERROR(__xludf.DUMMYFUNCTION("""COMPUTED_VALUE"""),2305)</f>
        <v>2305</v>
      </c>
    </row>
    <row r="558" spans="1:2" x14ac:dyDescent="0.35">
      <c r="A558" s="2">
        <f ca="1">IFERROR(__xludf.DUMMYFUNCTION("""COMPUTED_VALUE"""),44659.6458333333)</f>
        <v>44659.645833333299</v>
      </c>
      <c r="B558" s="1">
        <f ca="1">IFERROR(__xludf.DUMMYFUNCTION("""COMPUTED_VALUE"""),2295)</f>
        <v>2295</v>
      </c>
    </row>
    <row r="559" spans="1:2" x14ac:dyDescent="0.35">
      <c r="A559" s="2">
        <f ca="1">IFERROR(__xludf.DUMMYFUNCTION("""COMPUTED_VALUE"""),44662.6458333333)</f>
        <v>44662.645833333299</v>
      </c>
      <c r="B559" s="1">
        <f ca="1">IFERROR(__xludf.DUMMYFUNCTION("""COMPUTED_VALUE"""),2385)</f>
        <v>2385</v>
      </c>
    </row>
    <row r="560" spans="1:2" x14ac:dyDescent="0.35">
      <c r="A560" s="2">
        <f ca="1">IFERROR(__xludf.DUMMYFUNCTION("""COMPUTED_VALUE"""),44663.6458333333)</f>
        <v>44663.645833333299</v>
      </c>
      <c r="B560" s="1">
        <f ca="1">IFERROR(__xludf.DUMMYFUNCTION("""COMPUTED_VALUE"""),2360)</f>
        <v>2360</v>
      </c>
    </row>
    <row r="561" spans="1:2" x14ac:dyDescent="0.35">
      <c r="A561" s="2">
        <f ca="1">IFERROR(__xludf.DUMMYFUNCTION("""COMPUTED_VALUE"""),44664.6458333333)</f>
        <v>44664.645833333299</v>
      </c>
      <c r="B561" s="1">
        <f ca="1">IFERROR(__xludf.DUMMYFUNCTION("""COMPUTED_VALUE"""),2350)</f>
        <v>2350</v>
      </c>
    </row>
    <row r="562" spans="1:2" x14ac:dyDescent="0.35">
      <c r="A562" s="2">
        <f ca="1">IFERROR(__xludf.DUMMYFUNCTION("""COMPUTED_VALUE"""),44665.6458333333)</f>
        <v>44665.645833333299</v>
      </c>
      <c r="B562" s="1">
        <f ca="1">IFERROR(__xludf.DUMMYFUNCTION("""COMPUTED_VALUE"""),2345)</f>
        <v>2345</v>
      </c>
    </row>
    <row r="563" spans="1:2" x14ac:dyDescent="0.35">
      <c r="A563" s="2">
        <f ca="1">IFERROR(__xludf.DUMMYFUNCTION("""COMPUTED_VALUE"""),44666.6458333333)</f>
        <v>44666.645833333299</v>
      </c>
      <c r="B563" s="1">
        <f ca="1">IFERROR(__xludf.DUMMYFUNCTION("""COMPUTED_VALUE"""),2360)</f>
        <v>2360</v>
      </c>
    </row>
    <row r="564" spans="1:2" x14ac:dyDescent="0.35">
      <c r="A564" s="2">
        <f ca="1">IFERROR(__xludf.DUMMYFUNCTION("""COMPUTED_VALUE"""),44669.6458333333)</f>
        <v>44669.645833333299</v>
      </c>
      <c r="B564" s="1">
        <f ca="1">IFERROR(__xludf.DUMMYFUNCTION("""COMPUTED_VALUE"""),2360)</f>
        <v>2360</v>
      </c>
    </row>
    <row r="565" spans="1:2" x14ac:dyDescent="0.35">
      <c r="A565" s="2">
        <f ca="1">IFERROR(__xludf.DUMMYFUNCTION("""COMPUTED_VALUE"""),44670.6458333333)</f>
        <v>44670.645833333299</v>
      </c>
      <c r="B565" s="1">
        <f ca="1">IFERROR(__xludf.DUMMYFUNCTION("""COMPUTED_VALUE"""),2355)</f>
        <v>2355</v>
      </c>
    </row>
    <row r="566" spans="1:2" x14ac:dyDescent="0.35">
      <c r="A566" s="2">
        <f ca="1">IFERROR(__xludf.DUMMYFUNCTION("""COMPUTED_VALUE"""),44671.6458333333)</f>
        <v>44671.645833333299</v>
      </c>
      <c r="B566" s="1">
        <f ca="1">IFERROR(__xludf.DUMMYFUNCTION("""COMPUTED_VALUE"""),2355)</f>
        <v>2355</v>
      </c>
    </row>
    <row r="567" spans="1:2" x14ac:dyDescent="0.35">
      <c r="A567" s="2">
        <f ca="1">IFERROR(__xludf.DUMMYFUNCTION("""COMPUTED_VALUE"""),44672.6458333333)</f>
        <v>44672.645833333299</v>
      </c>
      <c r="B567" s="1">
        <f ca="1">IFERROR(__xludf.DUMMYFUNCTION("""COMPUTED_VALUE"""),2345)</f>
        <v>2345</v>
      </c>
    </row>
    <row r="568" spans="1:2" x14ac:dyDescent="0.35">
      <c r="A568" s="2">
        <f ca="1">IFERROR(__xludf.DUMMYFUNCTION("""COMPUTED_VALUE"""),44673.6458333333)</f>
        <v>44673.645833333299</v>
      </c>
      <c r="B568" s="1">
        <f ca="1">IFERROR(__xludf.DUMMYFUNCTION("""COMPUTED_VALUE"""),2350)</f>
        <v>2350</v>
      </c>
    </row>
    <row r="569" spans="1:2" x14ac:dyDescent="0.35">
      <c r="A569" s="2">
        <f ca="1">IFERROR(__xludf.DUMMYFUNCTION("""COMPUTED_VALUE"""),44676.6458333333)</f>
        <v>44676.645833333299</v>
      </c>
      <c r="B569" s="1">
        <f ca="1">IFERROR(__xludf.DUMMYFUNCTION("""COMPUTED_VALUE"""),2335)</f>
        <v>2335</v>
      </c>
    </row>
    <row r="570" spans="1:2" x14ac:dyDescent="0.35">
      <c r="A570" s="2">
        <f ca="1">IFERROR(__xludf.DUMMYFUNCTION("""COMPUTED_VALUE"""),44677.6458333333)</f>
        <v>44677.645833333299</v>
      </c>
      <c r="B570" s="1">
        <f ca="1">IFERROR(__xludf.DUMMYFUNCTION("""COMPUTED_VALUE"""),2350)</f>
        <v>2350</v>
      </c>
    </row>
    <row r="571" spans="1:2" x14ac:dyDescent="0.35">
      <c r="A571" s="2">
        <f ca="1">IFERROR(__xludf.DUMMYFUNCTION("""COMPUTED_VALUE"""),44678.6458333333)</f>
        <v>44678.645833333299</v>
      </c>
      <c r="B571" s="1">
        <f ca="1">IFERROR(__xludf.DUMMYFUNCTION("""COMPUTED_VALUE"""),2315)</f>
        <v>2315</v>
      </c>
    </row>
    <row r="572" spans="1:2" x14ac:dyDescent="0.35">
      <c r="A572" s="2">
        <f ca="1">IFERROR(__xludf.DUMMYFUNCTION("""COMPUTED_VALUE"""),44679.6458333333)</f>
        <v>44679.645833333299</v>
      </c>
      <c r="B572" s="1">
        <f ca="1">IFERROR(__xludf.DUMMYFUNCTION("""COMPUTED_VALUE"""),2270)</f>
        <v>2270</v>
      </c>
    </row>
    <row r="573" spans="1:2" x14ac:dyDescent="0.35">
      <c r="A573" s="2">
        <f ca="1">IFERROR(__xludf.DUMMYFUNCTION("""COMPUTED_VALUE"""),44680.6458333333)</f>
        <v>44680.645833333299</v>
      </c>
      <c r="B573" s="1">
        <f ca="1">IFERROR(__xludf.DUMMYFUNCTION("""COMPUTED_VALUE"""),2290)</f>
        <v>2290</v>
      </c>
    </row>
    <row r="574" spans="1:2" x14ac:dyDescent="0.35">
      <c r="A574" s="2">
        <f ca="1">IFERROR(__xludf.DUMMYFUNCTION("""COMPUTED_VALUE"""),44683.6458333333)</f>
        <v>44683.645833333299</v>
      </c>
      <c r="B574" s="1">
        <f ca="1">IFERROR(__xludf.DUMMYFUNCTION("""COMPUTED_VALUE"""),2310)</f>
        <v>2310</v>
      </c>
    </row>
    <row r="575" spans="1:2" x14ac:dyDescent="0.35">
      <c r="A575" s="2">
        <f ca="1">IFERROR(__xludf.DUMMYFUNCTION("""COMPUTED_VALUE"""),44684.6458333333)</f>
        <v>44684.645833333299</v>
      </c>
      <c r="B575" s="1">
        <f ca="1">IFERROR(__xludf.DUMMYFUNCTION("""COMPUTED_VALUE"""),2310)</f>
        <v>2310</v>
      </c>
    </row>
    <row r="576" spans="1:2" x14ac:dyDescent="0.35">
      <c r="A576" s="2">
        <f ca="1">IFERROR(__xludf.DUMMYFUNCTION("""COMPUTED_VALUE"""),44685.6458333333)</f>
        <v>44685.645833333299</v>
      </c>
      <c r="B576" s="1">
        <f ca="1">IFERROR(__xludf.DUMMYFUNCTION("""COMPUTED_VALUE"""),2300)</f>
        <v>2300</v>
      </c>
    </row>
    <row r="577" spans="1:2" x14ac:dyDescent="0.35">
      <c r="A577" s="2">
        <f ca="1">IFERROR(__xludf.DUMMYFUNCTION("""COMPUTED_VALUE"""),44687.6458333333)</f>
        <v>44687.645833333299</v>
      </c>
      <c r="B577" s="1">
        <f ca="1">IFERROR(__xludf.DUMMYFUNCTION("""COMPUTED_VALUE"""),2345)</f>
        <v>2345</v>
      </c>
    </row>
    <row r="578" spans="1:2" x14ac:dyDescent="0.35">
      <c r="A578" s="2">
        <f ca="1">IFERROR(__xludf.DUMMYFUNCTION("""COMPUTED_VALUE"""),44690.6458333333)</f>
        <v>44690.645833333299</v>
      </c>
      <c r="B578" s="1">
        <f ca="1">IFERROR(__xludf.DUMMYFUNCTION("""COMPUTED_VALUE"""),2295)</f>
        <v>2295</v>
      </c>
    </row>
    <row r="579" spans="1:2" x14ac:dyDescent="0.35">
      <c r="A579" s="2">
        <f ca="1">IFERROR(__xludf.DUMMYFUNCTION("""COMPUTED_VALUE"""),44691.6458333333)</f>
        <v>44691.645833333299</v>
      </c>
      <c r="B579" s="1">
        <f ca="1">IFERROR(__xludf.DUMMYFUNCTION("""COMPUTED_VALUE"""),2280)</f>
        <v>2280</v>
      </c>
    </row>
    <row r="580" spans="1:2" x14ac:dyDescent="0.35">
      <c r="A580" s="2">
        <f ca="1">IFERROR(__xludf.DUMMYFUNCTION("""COMPUTED_VALUE"""),44692.6458333333)</f>
        <v>44692.645833333299</v>
      </c>
      <c r="B580" s="1">
        <f ca="1">IFERROR(__xludf.DUMMYFUNCTION("""COMPUTED_VALUE"""),2285)</f>
        <v>2285</v>
      </c>
    </row>
    <row r="581" spans="1:2" x14ac:dyDescent="0.35">
      <c r="A581" s="2">
        <f ca="1">IFERROR(__xludf.DUMMYFUNCTION("""COMPUTED_VALUE"""),44693.6458333333)</f>
        <v>44693.645833333299</v>
      </c>
      <c r="B581" s="1">
        <f ca="1">IFERROR(__xludf.DUMMYFUNCTION("""COMPUTED_VALUE"""),2230)</f>
        <v>2230</v>
      </c>
    </row>
    <row r="582" spans="1:2" x14ac:dyDescent="0.35">
      <c r="A582" s="2">
        <f ca="1">IFERROR(__xludf.DUMMYFUNCTION("""COMPUTED_VALUE"""),44694.6458333333)</f>
        <v>44694.645833333299</v>
      </c>
      <c r="B582" s="1">
        <f ca="1">IFERROR(__xludf.DUMMYFUNCTION("""COMPUTED_VALUE"""),2240)</f>
        <v>2240</v>
      </c>
    </row>
    <row r="583" spans="1:2" x14ac:dyDescent="0.35">
      <c r="A583" s="2">
        <f ca="1">IFERROR(__xludf.DUMMYFUNCTION("""COMPUTED_VALUE"""),44697.6458333333)</f>
        <v>44697.645833333299</v>
      </c>
      <c r="B583" s="1">
        <f ca="1">IFERROR(__xludf.DUMMYFUNCTION("""COMPUTED_VALUE"""),2305)</f>
        <v>2305</v>
      </c>
    </row>
    <row r="584" spans="1:2" x14ac:dyDescent="0.35">
      <c r="A584" s="2">
        <f ca="1">IFERROR(__xludf.DUMMYFUNCTION("""COMPUTED_VALUE"""),44698.6458333333)</f>
        <v>44698.645833333299</v>
      </c>
      <c r="B584" s="1">
        <f ca="1">IFERROR(__xludf.DUMMYFUNCTION("""COMPUTED_VALUE"""),2335)</f>
        <v>2335</v>
      </c>
    </row>
    <row r="585" spans="1:2" x14ac:dyDescent="0.35">
      <c r="A585" s="2">
        <f ca="1">IFERROR(__xludf.DUMMYFUNCTION("""COMPUTED_VALUE"""),44699.6458333333)</f>
        <v>44699.645833333299</v>
      </c>
      <c r="B585" s="1">
        <f ca="1">IFERROR(__xludf.DUMMYFUNCTION("""COMPUTED_VALUE"""),2315)</f>
        <v>2315</v>
      </c>
    </row>
    <row r="586" spans="1:2" x14ac:dyDescent="0.35">
      <c r="A586" s="2">
        <f ca="1">IFERROR(__xludf.DUMMYFUNCTION("""COMPUTED_VALUE"""),44700.6458333333)</f>
        <v>44700.645833333299</v>
      </c>
      <c r="B586" s="1">
        <f ca="1">IFERROR(__xludf.DUMMYFUNCTION("""COMPUTED_VALUE"""),2295)</f>
        <v>2295</v>
      </c>
    </row>
    <row r="587" spans="1:2" x14ac:dyDescent="0.35">
      <c r="A587" s="2">
        <f ca="1">IFERROR(__xludf.DUMMYFUNCTION("""COMPUTED_VALUE"""),44701.6458333333)</f>
        <v>44701.645833333299</v>
      </c>
      <c r="B587" s="1">
        <f ca="1">IFERROR(__xludf.DUMMYFUNCTION("""COMPUTED_VALUE"""),2405)</f>
        <v>2405</v>
      </c>
    </row>
    <row r="588" spans="1:2" x14ac:dyDescent="0.35">
      <c r="A588" s="2">
        <f ca="1">IFERROR(__xludf.DUMMYFUNCTION("""COMPUTED_VALUE"""),44704.6458333333)</f>
        <v>44704.645833333299</v>
      </c>
      <c r="B588" s="1">
        <f ca="1">IFERROR(__xludf.DUMMYFUNCTION("""COMPUTED_VALUE"""),2405)</f>
        <v>2405</v>
      </c>
    </row>
    <row r="589" spans="1:2" x14ac:dyDescent="0.35">
      <c r="A589" s="2">
        <f ca="1">IFERROR(__xludf.DUMMYFUNCTION("""COMPUTED_VALUE"""),44705.6458333333)</f>
        <v>44705.645833333299</v>
      </c>
      <c r="B589" s="1">
        <f ca="1">IFERROR(__xludf.DUMMYFUNCTION("""COMPUTED_VALUE"""),2420)</f>
        <v>2420</v>
      </c>
    </row>
    <row r="590" spans="1:2" x14ac:dyDescent="0.35">
      <c r="A590" s="2">
        <f ca="1">IFERROR(__xludf.DUMMYFUNCTION("""COMPUTED_VALUE"""),44706.6458333333)</f>
        <v>44706.645833333299</v>
      </c>
      <c r="B590" s="1">
        <f ca="1">IFERROR(__xludf.DUMMYFUNCTION("""COMPUTED_VALUE"""),2365)</f>
        <v>2365</v>
      </c>
    </row>
    <row r="591" spans="1:2" x14ac:dyDescent="0.35">
      <c r="A591" s="2">
        <f ca="1">IFERROR(__xludf.DUMMYFUNCTION("""COMPUTED_VALUE"""),44707.6458333333)</f>
        <v>44707.645833333299</v>
      </c>
      <c r="B591" s="1">
        <f ca="1">IFERROR(__xludf.DUMMYFUNCTION("""COMPUTED_VALUE"""),2370)</f>
        <v>2370</v>
      </c>
    </row>
    <row r="592" spans="1:2" x14ac:dyDescent="0.35">
      <c r="A592" s="2">
        <f ca="1">IFERROR(__xludf.DUMMYFUNCTION("""COMPUTED_VALUE"""),44708.6458333333)</f>
        <v>44708.645833333299</v>
      </c>
      <c r="B592" s="1">
        <f ca="1">IFERROR(__xludf.DUMMYFUNCTION("""COMPUTED_VALUE"""),2355)</f>
        <v>2355</v>
      </c>
    </row>
    <row r="593" spans="1:2" x14ac:dyDescent="0.35">
      <c r="A593" s="2">
        <f ca="1">IFERROR(__xludf.DUMMYFUNCTION("""COMPUTED_VALUE"""),44711.6458333333)</f>
        <v>44711.645833333299</v>
      </c>
      <c r="B593" s="1">
        <f ca="1">IFERROR(__xludf.DUMMYFUNCTION("""COMPUTED_VALUE"""),2370)</f>
        <v>2370</v>
      </c>
    </row>
    <row r="594" spans="1:2" x14ac:dyDescent="0.35">
      <c r="A594" s="2">
        <f ca="1">IFERROR(__xludf.DUMMYFUNCTION("""COMPUTED_VALUE"""),44712.6458333333)</f>
        <v>44712.645833333299</v>
      </c>
      <c r="B594" s="1">
        <f ca="1">IFERROR(__xludf.DUMMYFUNCTION("""COMPUTED_VALUE"""),2380)</f>
        <v>2380</v>
      </c>
    </row>
    <row r="595" spans="1:2" x14ac:dyDescent="0.35">
      <c r="A595" s="2">
        <f ca="1">IFERROR(__xludf.DUMMYFUNCTION("""COMPUTED_VALUE"""),44714.6458333333)</f>
        <v>44714.645833333299</v>
      </c>
      <c r="B595" s="1">
        <f ca="1">IFERROR(__xludf.DUMMYFUNCTION("""COMPUTED_VALUE"""),2410)</f>
        <v>2410</v>
      </c>
    </row>
    <row r="596" spans="1:2" x14ac:dyDescent="0.35">
      <c r="A596" s="2">
        <f ca="1">IFERROR(__xludf.DUMMYFUNCTION("""COMPUTED_VALUE"""),44715.6458333333)</f>
        <v>44715.645833333299</v>
      </c>
      <c r="B596" s="1">
        <f ca="1">IFERROR(__xludf.DUMMYFUNCTION("""COMPUTED_VALUE"""),2410)</f>
        <v>2410</v>
      </c>
    </row>
    <row r="597" spans="1:2" x14ac:dyDescent="0.35">
      <c r="A597" s="2">
        <f ca="1">IFERROR(__xludf.DUMMYFUNCTION("""COMPUTED_VALUE"""),44719.6458333333)</f>
        <v>44719.645833333299</v>
      </c>
      <c r="B597" s="1">
        <f ca="1">IFERROR(__xludf.DUMMYFUNCTION("""COMPUTED_VALUE"""),2360)</f>
        <v>2360</v>
      </c>
    </row>
    <row r="598" spans="1:2" x14ac:dyDescent="0.35">
      <c r="A598" s="2">
        <f ca="1">IFERROR(__xludf.DUMMYFUNCTION("""COMPUTED_VALUE"""),44720.6458333333)</f>
        <v>44720.645833333299</v>
      </c>
      <c r="B598" s="1">
        <f ca="1">IFERROR(__xludf.DUMMYFUNCTION("""COMPUTED_VALUE"""),2360)</f>
        <v>2360</v>
      </c>
    </row>
    <row r="599" spans="1:2" x14ac:dyDescent="0.35">
      <c r="A599" s="2">
        <f ca="1">IFERROR(__xludf.DUMMYFUNCTION("""COMPUTED_VALUE"""),44721.6458333333)</f>
        <v>44721.645833333299</v>
      </c>
      <c r="B599" s="1">
        <f ca="1">IFERROR(__xludf.DUMMYFUNCTION("""COMPUTED_VALUE"""),2320)</f>
        <v>2320</v>
      </c>
    </row>
    <row r="600" spans="1:2" x14ac:dyDescent="0.35">
      <c r="A600" s="2">
        <f ca="1">IFERROR(__xludf.DUMMYFUNCTION("""COMPUTED_VALUE"""),44722.6458333333)</f>
        <v>44722.645833333299</v>
      </c>
      <c r="B600" s="1">
        <f ca="1">IFERROR(__xludf.DUMMYFUNCTION("""COMPUTED_VALUE"""),2285)</f>
        <v>2285</v>
      </c>
    </row>
    <row r="601" spans="1:2" x14ac:dyDescent="0.35">
      <c r="A601" s="2">
        <f ca="1">IFERROR(__xludf.DUMMYFUNCTION("""COMPUTED_VALUE"""),44725.6458333333)</f>
        <v>44725.645833333299</v>
      </c>
      <c r="B601" s="1">
        <f ca="1">IFERROR(__xludf.DUMMYFUNCTION("""COMPUTED_VALUE"""),2170)</f>
        <v>2170</v>
      </c>
    </row>
    <row r="602" spans="1:2" x14ac:dyDescent="0.35">
      <c r="A602" s="2">
        <f ca="1">IFERROR(__xludf.DUMMYFUNCTION("""COMPUTED_VALUE"""),44726.6458333333)</f>
        <v>44726.645833333299</v>
      </c>
      <c r="B602" s="1">
        <f ca="1">IFERROR(__xludf.DUMMYFUNCTION("""COMPUTED_VALUE"""),2140)</f>
        <v>2140</v>
      </c>
    </row>
    <row r="603" spans="1:2" x14ac:dyDescent="0.35">
      <c r="A603" s="2">
        <f ca="1">IFERROR(__xludf.DUMMYFUNCTION("""COMPUTED_VALUE"""),44727.6458333333)</f>
        <v>44727.645833333299</v>
      </c>
      <c r="B603" s="1">
        <f ca="1">IFERROR(__xludf.DUMMYFUNCTION("""COMPUTED_VALUE"""),2075)</f>
        <v>2075</v>
      </c>
    </row>
    <row r="604" spans="1:2" x14ac:dyDescent="0.35">
      <c r="A604" s="2">
        <f ca="1">IFERROR(__xludf.DUMMYFUNCTION("""COMPUTED_VALUE"""),44728.6458333333)</f>
        <v>44728.645833333299</v>
      </c>
      <c r="B604" s="1">
        <f ca="1">IFERROR(__xludf.DUMMYFUNCTION("""COMPUTED_VALUE"""),2100)</f>
        <v>2100</v>
      </c>
    </row>
    <row r="605" spans="1:2" x14ac:dyDescent="0.35">
      <c r="A605" s="2">
        <f ca="1">IFERROR(__xludf.DUMMYFUNCTION("""COMPUTED_VALUE"""),44729.6458333333)</f>
        <v>44729.645833333299</v>
      </c>
      <c r="B605" s="1">
        <f ca="1">IFERROR(__xludf.DUMMYFUNCTION("""COMPUTED_VALUE"""),2180)</f>
        <v>2180</v>
      </c>
    </row>
    <row r="606" spans="1:2" x14ac:dyDescent="0.35">
      <c r="A606" s="2">
        <f ca="1">IFERROR(__xludf.DUMMYFUNCTION("""COMPUTED_VALUE"""),44732.6458333333)</f>
        <v>44732.645833333299</v>
      </c>
      <c r="B606" s="1">
        <f ca="1">IFERROR(__xludf.DUMMYFUNCTION("""COMPUTED_VALUE"""),2225)</f>
        <v>2225</v>
      </c>
    </row>
    <row r="607" spans="1:2" x14ac:dyDescent="0.35">
      <c r="A607" s="2">
        <f ca="1">IFERROR(__xludf.DUMMYFUNCTION("""COMPUTED_VALUE"""),44733.6458333333)</f>
        <v>44733.645833333299</v>
      </c>
      <c r="B607" s="1">
        <f ca="1">IFERROR(__xludf.DUMMYFUNCTION("""COMPUTED_VALUE"""),2285)</f>
        <v>2285</v>
      </c>
    </row>
    <row r="608" spans="1:2" x14ac:dyDescent="0.35">
      <c r="A608" s="2">
        <f ca="1">IFERROR(__xludf.DUMMYFUNCTION("""COMPUTED_VALUE"""),44734.6458333333)</f>
        <v>44734.645833333299</v>
      </c>
      <c r="B608" s="1">
        <f ca="1">IFERROR(__xludf.DUMMYFUNCTION("""COMPUTED_VALUE"""),2165)</f>
        <v>2165</v>
      </c>
    </row>
    <row r="609" spans="1:2" x14ac:dyDescent="0.35">
      <c r="A609" s="2">
        <f ca="1">IFERROR(__xludf.DUMMYFUNCTION("""COMPUTED_VALUE"""),44735.6458333333)</f>
        <v>44735.645833333299</v>
      </c>
      <c r="B609" s="1">
        <f ca="1">IFERROR(__xludf.DUMMYFUNCTION("""COMPUTED_VALUE"""),2090)</f>
        <v>2090</v>
      </c>
    </row>
    <row r="610" spans="1:2" x14ac:dyDescent="0.35">
      <c r="A610" s="2">
        <f ca="1">IFERROR(__xludf.DUMMYFUNCTION("""COMPUTED_VALUE"""),44736.6458333333)</f>
        <v>44736.645833333299</v>
      </c>
      <c r="B610" s="1">
        <f ca="1">IFERROR(__xludf.DUMMYFUNCTION("""COMPUTED_VALUE"""),2150)</f>
        <v>2150</v>
      </c>
    </row>
    <row r="611" spans="1:2" x14ac:dyDescent="0.35">
      <c r="A611" s="2">
        <f ca="1">IFERROR(__xludf.DUMMYFUNCTION("""COMPUTED_VALUE"""),44739.6458333333)</f>
        <v>44739.645833333299</v>
      </c>
      <c r="B611" s="1">
        <f ca="1">IFERROR(__xludf.DUMMYFUNCTION("""COMPUTED_VALUE"""),2220)</f>
        <v>2220</v>
      </c>
    </row>
    <row r="612" spans="1:2" x14ac:dyDescent="0.35">
      <c r="A612" s="2">
        <f ca="1">IFERROR(__xludf.DUMMYFUNCTION("""COMPUTED_VALUE"""),44740.6458333333)</f>
        <v>44740.645833333299</v>
      </c>
      <c r="B612" s="1">
        <f ca="1">IFERROR(__xludf.DUMMYFUNCTION("""COMPUTED_VALUE"""),2290)</f>
        <v>2290</v>
      </c>
    </row>
    <row r="613" spans="1:2" x14ac:dyDescent="0.35">
      <c r="A613" s="2">
        <f ca="1">IFERROR(__xludf.DUMMYFUNCTION("""COMPUTED_VALUE"""),44741.6458333333)</f>
        <v>44741.645833333299</v>
      </c>
      <c r="B613" s="1">
        <f ca="1">IFERROR(__xludf.DUMMYFUNCTION("""COMPUTED_VALUE"""),2335)</f>
        <v>2335</v>
      </c>
    </row>
    <row r="614" spans="1:2" x14ac:dyDescent="0.35">
      <c r="A614" s="2">
        <f ca="1">IFERROR(__xludf.DUMMYFUNCTION("""COMPUTED_VALUE"""),44742.6458333333)</f>
        <v>44742.645833333299</v>
      </c>
      <c r="B614" s="1">
        <f ca="1">IFERROR(__xludf.DUMMYFUNCTION("""COMPUTED_VALUE"""),2290)</f>
        <v>2290</v>
      </c>
    </row>
    <row r="615" spans="1:2" x14ac:dyDescent="0.35">
      <c r="A615" s="2">
        <f ca="1">IFERROR(__xludf.DUMMYFUNCTION("""COMPUTED_VALUE"""),44743.6458333333)</f>
        <v>44743.645833333299</v>
      </c>
      <c r="B615" s="1">
        <f ca="1">IFERROR(__xludf.DUMMYFUNCTION("""COMPUTED_VALUE"""),2365)</f>
        <v>2365</v>
      </c>
    </row>
    <row r="616" spans="1:2" x14ac:dyDescent="0.35">
      <c r="A616" s="2">
        <f ca="1">IFERROR(__xludf.DUMMYFUNCTION("""COMPUTED_VALUE"""),44746.6458333333)</f>
        <v>44746.645833333299</v>
      </c>
      <c r="B616" s="1">
        <f ca="1">IFERROR(__xludf.DUMMYFUNCTION("""COMPUTED_VALUE"""),2290)</f>
        <v>2290</v>
      </c>
    </row>
    <row r="617" spans="1:2" x14ac:dyDescent="0.35">
      <c r="A617" s="2">
        <f ca="1">IFERROR(__xludf.DUMMYFUNCTION("""COMPUTED_VALUE"""),44747.6458333333)</f>
        <v>44747.645833333299</v>
      </c>
      <c r="B617" s="1">
        <f ca="1">IFERROR(__xludf.DUMMYFUNCTION("""COMPUTED_VALUE"""),2275)</f>
        <v>2275</v>
      </c>
    </row>
    <row r="618" spans="1:2" x14ac:dyDescent="0.35">
      <c r="A618" s="2">
        <f ca="1">IFERROR(__xludf.DUMMYFUNCTION("""COMPUTED_VALUE"""),44748.6458333333)</f>
        <v>44748.645833333299</v>
      </c>
      <c r="B618" s="1">
        <f ca="1">IFERROR(__xludf.DUMMYFUNCTION("""COMPUTED_VALUE"""),2215)</f>
        <v>2215</v>
      </c>
    </row>
    <row r="619" spans="1:2" x14ac:dyDescent="0.35">
      <c r="A619" s="2">
        <f ca="1">IFERROR(__xludf.DUMMYFUNCTION("""COMPUTED_VALUE"""),44749.6458333333)</f>
        <v>44749.645833333299</v>
      </c>
      <c r="B619" s="1">
        <f ca="1">IFERROR(__xludf.DUMMYFUNCTION("""COMPUTED_VALUE"""),2200)</f>
        <v>2200</v>
      </c>
    </row>
    <row r="620" spans="1:2" x14ac:dyDescent="0.35">
      <c r="A620" s="2">
        <f ca="1">IFERROR(__xludf.DUMMYFUNCTION("""COMPUTED_VALUE"""),44750.6458333333)</f>
        <v>44750.645833333299</v>
      </c>
      <c r="B620" s="1">
        <f ca="1">IFERROR(__xludf.DUMMYFUNCTION("""COMPUTED_VALUE"""),2210)</f>
        <v>2210</v>
      </c>
    </row>
    <row r="621" spans="1:2" x14ac:dyDescent="0.35">
      <c r="A621" s="2">
        <f ca="1">IFERROR(__xludf.DUMMYFUNCTION("""COMPUTED_VALUE"""),44753.6458333333)</f>
        <v>44753.645833333299</v>
      </c>
      <c r="B621" s="1">
        <f ca="1">IFERROR(__xludf.DUMMYFUNCTION("""COMPUTED_VALUE"""),2165)</f>
        <v>2165</v>
      </c>
    </row>
    <row r="622" spans="1:2" x14ac:dyDescent="0.35">
      <c r="A622" s="2">
        <f ca="1">IFERROR(__xludf.DUMMYFUNCTION("""COMPUTED_VALUE"""),44754.6458333333)</f>
        <v>44754.645833333299</v>
      </c>
      <c r="B622" s="1">
        <f ca="1">IFERROR(__xludf.DUMMYFUNCTION("""COMPUTED_VALUE"""),2095)</f>
        <v>2095</v>
      </c>
    </row>
    <row r="623" spans="1:2" x14ac:dyDescent="0.35">
      <c r="A623" s="2">
        <f ca="1">IFERROR(__xludf.DUMMYFUNCTION("""COMPUTED_VALUE"""),44755.6458333333)</f>
        <v>44755.645833333299</v>
      </c>
      <c r="B623" s="1">
        <f ca="1">IFERROR(__xludf.DUMMYFUNCTION("""COMPUTED_VALUE"""),2105)</f>
        <v>2105</v>
      </c>
    </row>
    <row r="624" spans="1:2" x14ac:dyDescent="0.35">
      <c r="A624" s="2">
        <f ca="1">IFERROR(__xludf.DUMMYFUNCTION("""COMPUTED_VALUE"""),44756.6458333333)</f>
        <v>44756.645833333299</v>
      </c>
      <c r="B624" s="1">
        <f ca="1">IFERROR(__xludf.DUMMYFUNCTION("""COMPUTED_VALUE"""),2235)</f>
        <v>2235</v>
      </c>
    </row>
    <row r="625" spans="1:2" x14ac:dyDescent="0.35">
      <c r="A625" s="2">
        <f ca="1">IFERROR(__xludf.DUMMYFUNCTION("""COMPUTED_VALUE"""),44757.6458333333)</f>
        <v>44757.645833333299</v>
      </c>
      <c r="B625" s="1">
        <f ca="1">IFERROR(__xludf.DUMMYFUNCTION("""COMPUTED_VALUE"""),2265)</f>
        <v>2265</v>
      </c>
    </row>
    <row r="626" spans="1:2" x14ac:dyDescent="0.35">
      <c r="A626" s="2">
        <f ca="1">IFERROR(__xludf.DUMMYFUNCTION("""COMPUTED_VALUE"""),44760.6458333333)</f>
        <v>44760.645833333299</v>
      </c>
      <c r="B626" s="1">
        <f ca="1">IFERROR(__xludf.DUMMYFUNCTION("""COMPUTED_VALUE"""),2225)</f>
        <v>2225</v>
      </c>
    </row>
    <row r="627" spans="1:2" x14ac:dyDescent="0.35">
      <c r="A627" s="2">
        <f ca="1">IFERROR(__xludf.DUMMYFUNCTION("""COMPUTED_VALUE"""),44761.6458333333)</f>
        <v>44761.645833333299</v>
      </c>
      <c r="B627" s="1">
        <f ca="1">IFERROR(__xludf.DUMMYFUNCTION("""COMPUTED_VALUE"""),2145)</f>
        <v>2145</v>
      </c>
    </row>
    <row r="628" spans="1:2" x14ac:dyDescent="0.35">
      <c r="A628" s="2">
        <f ca="1">IFERROR(__xludf.DUMMYFUNCTION("""COMPUTED_VALUE"""),44762.6458333333)</f>
        <v>44762.645833333299</v>
      </c>
      <c r="B628" s="1">
        <f ca="1">IFERROR(__xludf.DUMMYFUNCTION("""COMPUTED_VALUE"""),2120)</f>
        <v>2120</v>
      </c>
    </row>
    <row r="629" spans="1:2" x14ac:dyDescent="0.35">
      <c r="A629" s="2">
        <f ca="1">IFERROR(__xludf.DUMMYFUNCTION("""COMPUTED_VALUE"""),44763.6458333333)</f>
        <v>44763.645833333299</v>
      </c>
      <c r="B629" s="1">
        <f ca="1">IFERROR(__xludf.DUMMYFUNCTION("""COMPUTED_VALUE"""),2160)</f>
        <v>2160</v>
      </c>
    </row>
    <row r="630" spans="1:2" x14ac:dyDescent="0.35">
      <c r="A630" s="2">
        <f ca="1">IFERROR(__xludf.DUMMYFUNCTION("""COMPUTED_VALUE"""),44764.6458333333)</f>
        <v>44764.645833333299</v>
      </c>
      <c r="B630" s="1">
        <f ca="1">IFERROR(__xludf.DUMMYFUNCTION("""COMPUTED_VALUE"""),2205)</f>
        <v>2205</v>
      </c>
    </row>
    <row r="631" spans="1:2" x14ac:dyDescent="0.35">
      <c r="A631" s="2">
        <f ca="1">IFERROR(__xludf.DUMMYFUNCTION("""COMPUTED_VALUE"""),44767.6458333333)</f>
        <v>44767.645833333299</v>
      </c>
      <c r="B631" s="1">
        <f ca="1">IFERROR(__xludf.DUMMYFUNCTION("""COMPUTED_VALUE"""),2215)</f>
        <v>2215</v>
      </c>
    </row>
    <row r="632" spans="1:2" x14ac:dyDescent="0.35">
      <c r="A632" s="2">
        <f ca="1">IFERROR(__xludf.DUMMYFUNCTION("""COMPUTED_VALUE"""),44768.6458333333)</f>
        <v>44768.645833333299</v>
      </c>
      <c r="B632" s="1">
        <f ca="1">IFERROR(__xludf.DUMMYFUNCTION("""COMPUTED_VALUE"""),2160)</f>
        <v>2160</v>
      </c>
    </row>
    <row r="633" spans="1:2" x14ac:dyDescent="0.35">
      <c r="A633" s="2">
        <f ca="1">IFERROR(__xludf.DUMMYFUNCTION("""COMPUTED_VALUE"""),44769.6458333333)</f>
        <v>44769.645833333299</v>
      </c>
      <c r="B633" s="1">
        <f ca="1">IFERROR(__xludf.DUMMYFUNCTION("""COMPUTED_VALUE"""),2110)</f>
        <v>2110</v>
      </c>
    </row>
    <row r="634" spans="1:2" x14ac:dyDescent="0.35">
      <c r="A634" s="2">
        <f ca="1">IFERROR(__xludf.DUMMYFUNCTION("""COMPUTED_VALUE"""),44770.6458333333)</f>
        <v>44770.645833333299</v>
      </c>
      <c r="B634" s="1">
        <f ca="1">IFERROR(__xludf.DUMMYFUNCTION("""COMPUTED_VALUE"""),2090)</f>
        <v>2090</v>
      </c>
    </row>
    <row r="635" spans="1:2" x14ac:dyDescent="0.35">
      <c r="A635" s="2">
        <f ca="1">IFERROR(__xludf.DUMMYFUNCTION("""COMPUTED_VALUE"""),44771.6458333333)</f>
        <v>44771.645833333299</v>
      </c>
      <c r="B635" s="1">
        <f ca="1">IFERROR(__xludf.DUMMYFUNCTION("""COMPUTED_VALUE"""),2055)</f>
        <v>2055</v>
      </c>
    </row>
    <row r="636" spans="1:2" x14ac:dyDescent="0.35">
      <c r="A636" s="2">
        <f ca="1">IFERROR(__xludf.DUMMYFUNCTION("""COMPUTED_VALUE"""),44774.6458333333)</f>
        <v>44774.645833333299</v>
      </c>
      <c r="B636" s="1">
        <f ca="1">IFERROR(__xludf.DUMMYFUNCTION("""COMPUTED_VALUE"""),1990)</f>
        <v>1990</v>
      </c>
    </row>
    <row r="637" spans="1:2" x14ac:dyDescent="0.35">
      <c r="A637" s="2">
        <f ca="1">IFERROR(__xludf.DUMMYFUNCTION("""COMPUTED_VALUE"""),44775.6458333333)</f>
        <v>44775.645833333299</v>
      </c>
      <c r="B637" s="1">
        <f ca="1">IFERROR(__xludf.DUMMYFUNCTION("""COMPUTED_VALUE"""),1940)</f>
        <v>1940</v>
      </c>
    </row>
    <row r="638" spans="1:2" x14ac:dyDescent="0.35">
      <c r="A638" s="2">
        <f ca="1">IFERROR(__xludf.DUMMYFUNCTION("""COMPUTED_VALUE"""),44776.6458333333)</f>
        <v>44776.645833333299</v>
      </c>
      <c r="B638" s="1">
        <f ca="1">IFERROR(__xludf.DUMMYFUNCTION("""COMPUTED_VALUE"""),1980)</f>
        <v>1980</v>
      </c>
    </row>
    <row r="639" spans="1:2" x14ac:dyDescent="0.35">
      <c r="A639" s="2">
        <f ca="1">IFERROR(__xludf.DUMMYFUNCTION("""COMPUTED_VALUE"""),44777.6458333333)</f>
        <v>44777.645833333299</v>
      </c>
      <c r="B639" s="1">
        <f ca="1">IFERROR(__xludf.DUMMYFUNCTION("""COMPUTED_VALUE"""),1955)</f>
        <v>1955</v>
      </c>
    </row>
    <row r="640" spans="1:2" x14ac:dyDescent="0.35">
      <c r="A640" s="2">
        <f ca="1">IFERROR(__xludf.DUMMYFUNCTION("""COMPUTED_VALUE"""),44778.6458333333)</f>
        <v>44778.645833333299</v>
      </c>
      <c r="B640" s="1">
        <f ca="1">IFERROR(__xludf.DUMMYFUNCTION("""COMPUTED_VALUE"""),1970)</f>
        <v>1970</v>
      </c>
    </row>
    <row r="641" spans="1:2" x14ac:dyDescent="0.35">
      <c r="A641" s="2">
        <f ca="1">IFERROR(__xludf.DUMMYFUNCTION("""COMPUTED_VALUE"""),44781.6458333333)</f>
        <v>44781.645833333299</v>
      </c>
      <c r="B641" s="1">
        <f ca="1">IFERROR(__xludf.DUMMYFUNCTION("""COMPUTED_VALUE"""),1915)</f>
        <v>1915</v>
      </c>
    </row>
    <row r="642" spans="1:2" x14ac:dyDescent="0.35">
      <c r="A642" s="2">
        <f ca="1">IFERROR(__xludf.DUMMYFUNCTION("""COMPUTED_VALUE"""),44782.6458333333)</f>
        <v>44782.645833333299</v>
      </c>
      <c r="B642" s="1">
        <f ca="1">IFERROR(__xludf.DUMMYFUNCTION("""COMPUTED_VALUE"""),1900)</f>
        <v>1900</v>
      </c>
    </row>
    <row r="643" spans="1:2" x14ac:dyDescent="0.35">
      <c r="A643" s="2">
        <f ca="1">IFERROR(__xludf.DUMMYFUNCTION("""COMPUTED_VALUE"""),44783.6458333333)</f>
        <v>44783.645833333299</v>
      </c>
      <c r="B643" s="1">
        <f ca="1">IFERROR(__xludf.DUMMYFUNCTION("""COMPUTED_VALUE"""),1895)</f>
        <v>1895</v>
      </c>
    </row>
    <row r="644" spans="1:2" x14ac:dyDescent="0.35">
      <c r="A644" s="2">
        <f ca="1">IFERROR(__xludf.DUMMYFUNCTION("""COMPUTED_VALUE"""),44784.6458333333)</f>
        <v>44784.645833333299</v>
      </c>
      <c r="B644" s="1">
        <f ca="1">IFERROR(__xludf.DUMMYFUNCTION("""COMPUTED_VALUE"""),1905)</f>
        <v>1905</v>
      </c>
    </row>
    <row r="645" spans="1:2" x14ac:dyDescent="0.35">
      <c r="A645" s="2">
        <f ca="1">IFERROR(__xludf.DUMMYFUNCTION("""COMPUTED_VALUE"""),44785.6458333333)</f>
        <v>44785.645833333299</v>
      </c>
      <c r="B645" s="1">
        <f ca="1">IFERROR(__xludf.DUMMYFUNCTION("""COMPUTED_VALUE"""),1910)</f>
        <v>1910</v>
      </c>
    </row>
    <row r="646" spans="1:2" x14ac:dyDescent="0.35">
      <c r="A646" s="2">
        <f ca="1">IFERROR(__xludf.DUMMYFUNCTION("""COMPUTED_VALUE"""),44789.6458333333)</f>
        <v>44789.645833333299</v>
      </c>
      <c r="B646" s="1">
        <f ca="1">IFERROR(__xludf.DUMMYFUNCTION("""COMPUTED_VALUE"""),1900)</f>
        <v>1900</v>
      </c>
    </row>
    <row r="647" spans="1:2" x14ac:dyDescent="0.35">
      <c r="A647" s="2">
        <f ca="1">IFERROR(__xludf.DUMMYFUNCTION("""COMPUTED_VALUE"""),44790.6458333333)</f>
        <v>44790.645833333299</v>
      </c>
      <c r="B647" s="1">
        <f ca="1">IFERROR(__xludf.DUMMYFUNCTION("""COMPUTED_VALUE"""),1855)</f>
        <v>1855</v>
      </c>
    </row>
    <row r="648" spans="1:2" x14ac:dyDescent="0.35">
      <c r="A648" s="2">
        <f ca="1">IFERROR(__xludf.DUMMYFUNCTION("""COMPUTED_VALUE"""),44791.6458333333)</f>
        <v>44791.645833333299</v>
      </c>
      <c r="B648" s="1">
        <f ca="1">IFERROR(__xludf.DUMMYFUNCTION("""COMPUTED_VALUE"""),1880)</f>
        <v>1880</v>
      </c>
    </row>
    <row r="649" spans="1:2" x14ac:dyDescent="0.35">
      <c r="A649" s="2">
        <f ca="1">IFERROR(__xludf.DUMMYFUNCTION("""COMPUTED_VALUE"""),44792.6458333333)</f>
        <v>44792.645833333299</v>
      </c>
      <c r="B649" s="1">
        <f ca="1">IFERROR(__xludf.DUMMYFUNCTION("""COMPUTED_VALUE"""),1910)</f>
        <v>1910</v>
      </c>
    </row>
    <row r="650" spans="1:2" x14ac:dyDescent="0.35">
      <c r="A650" s="2">
        <f ca="1">IFERROR(__xludf.DUMMYFUNCTION("""COMPUTED_VALUE"""),44795.6458333333)</f>
        <v>44795.645833333299</v>
      </c>
      <c r="B650" s="1">
        <f ca="1">IFERROR(__xludf.DUMMYFUNCTION("""COMPUTED_VALUE"""),1885)</f>
        <v>1885</v>
      </c>
    </row>
    <row r="651" spans="1:2" x14ac:dyDescent="0.35">
      <c r="A651" s="2">
        <f ca="1">IFERROR(__xludf.DUMMYFUNCTION("""COMPUTED_VALUE"""),44796.6458333333)</f>
        <v>44796.645833333299</v>
      </c>
      <c r="B651" s="1">
        <f ca="1">IFERROR(__xludf.DUMMYFUNCTION("""COMPUTED_VALUE"""),1880)</f>
        <v>1880</v>
      </c>
    </row>
    <row r="652" spans="1:2" x14ac:dyDescent="0.35">
      <c r="A652" s="2">
        <f ca="1">IFERROR(__xludf.DUMMYFUNCTION("""COMPUTED_VALUE"""),44797.6458333333)</f>
        <v>44797.645833333299</v>
      </c>
      <c r="B652" s="1">
        <f ca="1">IFERROR(__xludf.DUMMYFUNCTION("""COMPUTED_VALUE"""),1885)</f>
        <v>1885</v>
      </c>
    </row>
    <row r="653" spans="1:2" x14ac:dyDescent="0.35">
      <c r="A653" s="2">
        <f ca="1">IFERROR(__xludf.DUMMYFUNCTION("""COMPUTED_VALUE"""),44798.6458333333)</f>
        <v>44798.645833333299</v>
      </c>
      <c r="B653" s="1">
        <f ca="1">IFERROR(__xludf.DUMMYFUNCTION("""COMPUTED_VALUE"""),1915)</f>
        <v>1915</v>
      </c>
    </row>
    <row r="654" spans="1:2" x14ac:dyDescent="0.35">
      <c r="A654" s="2">
        <f ca="1">IFERROR(__xludf.DUMMYFUNCTION("""COMPUTED_VALUE"""),44799.6458333333)</f>
        <v>44799.645833333299</v>
      </c>
      <c r="B654" s="1">
        <f ca="1">IFERROR(__xludf.DUMMYFUNCTION("""COMPUTED_VALUE"""),1905)</f>
        <v>1905</v>
      </c>
    </row>
    <row r="655" spans="1:2" x14ac:dyDescent="0.35">
      <c r="A655" s="2">
        <f ca="1">IFERROR(__xludf.DUMMYFUNCTION("""COMPUTED_VALUE"""),44802.6458333333)</f>
        <v>44802.645833333299</v>
      </c>
      <c r="B655" s="1">
        <f ca="1">IFERROR(__xludf.DUMMYFUNCTION("""COMPUTED_VALUE"""),1910)</f>
        <v>1910</v>
      </c>
    </row>
    <row r="656" spans="1:2" x14ac:dyDescent="0.35">
      <c r="A656" s="2">
        <f ca="1">IFERROR(__xludf.DUMMYFUNCTION("""COMPUTED_VALUE"""),44803.6458333333)</f>
        <v>44803.645833333299</v>
      </c>
      <c r="B656" s="1">
        <f ca="1">IFERROR(__xludf.DUMMYFUNCTION("""COMPUTED_VALUE"""),1920)</f>
        <v>1920</v>
      </c>
    </row>
    <row r="657" spans="1:2" x14ac:dyDescent="0.35">
      <c r="A657" s="2">
        <f ca="1">IFERROR(__xludf.DUMMYFUNCTION("""COMPUTED_VALUE"""),44804.6458333333)</f>
        <v>44804.645833333299</v>
      </c>
      <c r="B657" s="1">
        <f ca="1">IFERROR(__xludf.DUMMYFUNCTION("""COMPUTED_VALUE"""),1955)</f>
        <v>1955</v>
      </c>
    </row>
    <row r="658" spans="1:2" x14ac:dyDescent="0.35">
      <c r="A658" s="2">
        <f ca="1">IFERROR(__xludf.DUMMYFUNCTION("""COMPUTED_VALUE"""),44805.6458333333)</f>
        <v>44805.645833333299</v>
      </c>
      <c r="B658" s="1">
        <f ca="1">IFERROR(__xludf.DUMMYFUNCTION("""COMPUTED_VALUE"""),1920)</f>
        <v>1920</v>
      </c>
    </row>
    <row r="659" spans="1:2" x14ac:dyDescent="0.35">
      <c r="A659" s="2">
        <f ca="1">IFERROR(__xludf.DUMMYFUNCTION("""COMPUTED_VALUE"""),44806.6458333333)</f>
        <v>44806.645833333299</v>
      </c>
      <c r="B659" s="1">
        <f ca="1">IFERROR(__xludf.DUMMYFUNCTION("""COMPUTED_VALUE"""),1910)</f>
        <v>1910</v>
      </c>
    </row>
    <row r="660" spans="1:2" x14ac:dyDescent="0.35">
      <c r="A660" s="2">
        <f ca="1">IFERROR(__xludf.DUMMYFUNCTION("""COMPUTED_VALUE"""),44809.6458333333)</f>
        <v>44809.645833333299</v>
      </c>
      <c r="B660" s="1">
        <f ca="1">IFERROR(__xludf.DUMMYFUNCTION("""COMPUTED_VALUE"""),1905)</f>
        <v>1905</v>
      </c>
    </row>
    <row r="661" spans="1:2" x14ac:dyDescent="0.35">
      <c r="A661" s="2">
        <f ca="1">IFERROR(__xludf.DUMMYFUNCTION("""COMPUTED_VALUE"""),44810.6458333333)</f>
        <v>44810.645833333299</v>
      </c>
      <c r="B661" s="1">
        <f ca="1">IFERROR(__xludf.DUMMYFUNCTION("""COMPUTED_VALUE"""),1900)</f>
        <v>1900</v>
      </c>
    </row>
    <row r="662" spans="1:2" x14ac:dyDescent="0.35">
      <c r="A662" s="2">
        <f ca="1">IFERROR(__xludf.DUMMYFUNCTION("""COMPUTED_VALUE"""),44811.6458333333)</f>
        <v>44811.645833333299</v>
      </c>
      <c r="B662" s="1">
        <f ca="1">IFERROR(__xludf.DUMMYFUNCTION("""COMPUTED_VALUE"""),1885)</f>
        <v>1885</v>
      </c>
    </row>
    <row r="663" spans="1:2" x14ac:dyDescent="0.35">
      <c r="A663" s="2">
        <f ca="1">IFERROR(__xludf.DUMMYFUNCTION("""COMPUTED_VALUE"""),44812.6458333333)</f>
        <v>44812.645833333299</v>
      </c>
      <c r="B663" s="1">
        <f ca="1">IFERROR(__xludf.DUMMYFUNCTION("""COMPUTED_VALUE"""),1890)</f>
        <v>1890</v>
      </c>
    </row>
    <row r="664" spans="1:2" x14ac:dyDescent="0.35">
      <c r="A664" s="2">
        <f ca="1">IFERROR(__xludf.DUMMYFUNCTION("""COMPUTED_VALUE"""),44817.6458333333)</f>
        <v>44817.645833333299</v>
      </c>
      <c r="B664" s="1">
        <f ca="1">IFERROR(__xludf.DUMMYFUNCTION("""COMPUTED_VALUE"""),1905)</f>
        <v>1905</v>
      </c>
    </row>
    <row r="665" spans="1:2" x14ac:dyDescent="0.35">
      <c r="A665" s="2">
        <f ca="1">IFERROR(__xludf.DUMMYFUNCTION("""COMPUTED_VALUE"""),44818.6458333333)</f>
        <v>44818.645833333299</v>
      </c>
      <c r="B665" s="1">
        <f ca="1">IFERROR(__xludf.DUMMYFUNCTION("""COMPUTED_VALUE"""),1905)</f>
        <v>1905</v>
      </c>
    </row>
    <row r="666" spans="1:2" x14ac:dyDescent="0.35">
      <c r="A666" s="2">
        <f ca="1">IFERROR(__xludf.DUMMYFUNCTION("""COMPUTED_VALUE"""),44819.6458333333)</f>
        <v>44819.645833333299</v>
      </c>
      <c r="B666" s="1">
        <f ca="1">IFERROR(__xludf.DUMMYFUNCTION("""COMPUTED_VALUE"""),1895)</f>
        <v>1895</v>
      </c>
    </row>
    <row r="667" spans="1:2" x14ac:dyDescent="0.35">
      <c r="A667" s="2">
        <f ca="1">IFERROR(__xludf.DUMMYFUNCTION("""COMPUTED_VALUE"""),44820.6458333333)</f>
        <v>44820.645833333299</v>
      </c>
      <c r="B667" s="1">
        <f ca="1">IFERROR(__xludf.DUMMYFUNCTION("""COMPUTED_VALUE"""),1890)</f>
        <v>1890</v>
      </c>
    </row>
    <row r="668" spans="1:2" x14ac:dyDescent="0.35">
      <c r="A668" s="2">
        <f ca="1">IFERROR(__xludf.DUMMYFUNCTION("""COMPUTED_VALUE"""),44823.6458333333)</f>
        <v>44823.645833333299</v>
      </c>
      <c r="B668" s="1">
        <f ca="1">IFERROR(__xludf.DUMMYFUNCTION("""COMPUTED_VALUE"""),1850)</f>
        <v>1850</v>
      </c>
    </row>
    <row r="669" spans="1:2" x14ac:dyDescent="0.35">
      <c r="A669" s="2">
        <f ca="1">IFERROR(__xludf.DUMMYFUNCTION("""COMPUTED_VALUE"""),44824.6458333333)</f>
        <v>44824.645833333299</v>
      </c>
      <c r="B669" s="1">
        <f ca="1">IFERROR(__xludf.DUMMYFUNCTION("""COMPUTED_VALUE"""),1850)</f>
        <v>1850</v>
      </c>
    </row>
    <row r="670" spans="1:2" x14ac:dyDescent="0.35">
      <c r="A670" s="2">
        <f ca="1">IFERROR(__xludf.DUMMYFUNCTION("""COMPUTED_VALUE"""),44825.6458333333)</f>
        <v>44825.645833333299</v>
      </c>
      <c r="B670" s="1">
        <f ca="1">IFERROR(__xludf.DUMMYFUNCTION("""COMPUTED_VALUE"""),1865)</f>
        <v>1865</v>
      </c>
    </row>
    <row r="671" spans="1:2" x14ac:dyDescent="0.35">
      <c r="A671" s="2">
        <f ca="1">IFERROR(__xludf.DUMMYFUNCTION("""COMPUTED_VALUE"""),44826.6458333333)</f>
        <v>44826.645833333299</v>
      </c>
      <c r="B671" s="1">
        <f ca="1">IFERROR(__xludf.DUMMYFUNCTION("""COMPUTED_VALUE"""),1870)</f>
        <v>1870</v>
      </c>
    </row>
    <row r="672" spans="1:2" x14ac:dyDescent="0.35">
      <c r="A672" s="2">
        <f ca="1">IFERROR(__xludf.DUMMYFUNCTION("""COMPUTED_VALUE"""),44827.6458333333)</f>
        <v>44827.645833333299</v>
      </c>
      <c r="B672" s="1">
        <f ca="1">IFERROR(__xludf.DUMMYFUNCTION("""COMPUTED_VALUE"""),1855)</f>
        <v>1855</v>
      </c>
    </row>
    <row r="673" spans="1:2" x14ac:dyDescent="0.35">
      <c r="A673" s="2">
        <f ca="1">IFERROR(__xludf.DUMMYFUNCTION("""COMPUTED_VALUE"""),44830.6458333333)</f>
        <v>44830.645833333299</v>
      </c>
      <c r="B673" s="1">
        <f ca="1">IFERROR(__xludf.DUMMYFUNCTION("""COMPUTED_VALUE"""),1775)</f>
        <v>1775</v>
      </c>
    </row>
    <row r="674" spans="1:2" x14ac:dyDescent="0.35">
      <c r="A674" s="2">
        <f ca="1">IFERROR(__xludf.DUMMYFUNCTION("""COMPUTED_VALUE"""),44831.6458333333)</f>
        <v>44831.645833333299</v>
      </c>
      <c r="B674" s="1">
        <f ca="1">IFERROR(__xludf.DUMMYFUNCTION("""COMPUTED_VALUE"""),1780)</f>
        <v>1780</v>
      </c>
    </row>
    <row r="675" spans="1:2" x14ac:dyDescent="0.35">
      <c r="A675" s="2">
        <f ca="1">IFERROR(__xludf.DUMMYFUNCTION("""COMPUTED_VALUE"""),44832.6458333333)</f>
        <v>44832.645833333299</v>
      </c>
      <c r="B675" s="1">
        <f ca="1">IFERROR(__xludf.DUMMYFUNCTION("""COMPUTED_VALUE"""),1725)</f>
        <v>1725</v>
      </c>
    </row>
    <row r="676" spans="1:2" x14ac:dyDescent="0.35">
      <c r="A676" s="2">
        <f ca="1">IFERROR(__xludf.DUMMYFUNCTION("""COMPUTED_VALUE"""),44833.6458333333)</f>
        <v>44833.645833333299</v>
      </c>
      <c r="B676" s="1">
        <f ca="1">IFERROR(__xludf.DUMMYFUNCTION("""COMPUTED_VALUE"""),1685)</f>
        <v>1685</v>
      </c>
    </row>
    <row r="677" spans="1:2" x14ac:dyDescent="0.35">
      <c r="A677" s="2">
        <f ca="1">IFERROR(__xludf.DUMMYFUNCTION("""COMPUTED_VALUE"""),44834.6458333333)</f>
        <v>44834.645833333299</v>
      </c>
      <c r="B677" s="1">
        <f ca="1">IFERROR(__xludf.DUMMYFUNCTION("""COMPUTED_VALUE"""),1715)</f>
        <v>1715</v>
      </c>
    </row>
    <row r="678" spans="1:2" x14ac:dyDescent="0.35">
      <c r="A678" s="2">
        <f ca="1">IFERROR(__xludf.DUMMYFUNCTION("""COMPUTED_VALUE"""),44838.6458333333)</f>
        <v>44838.645833333299</v>
      </c>
      <c r="B678" s="1">
        <f ca="1">IFERROR(__xludf.DUMMYFUNCTION("""COMPUTED_VALUE"""),1740)</f>
        <v>1740</v>
      </c>
    </row>
    <row r="679" spans="1:2" x14ac:dyDescent="0.35">
      <c r="A679" s="2">
        <f ca="1">IFERROR(__xludf.DUMMYFUNCTION("""COMPUTED_VALUE"""),44839.6458333333)</f>
        <v>44839.645833333299</v>
      </c>
      <c r="B679" s="1">
        <f ca="1">IFERROR(__xludf.DUMMYFUNCTION("""COMPUTED_VALUE"""),1740)</f>
        <v>1740</v>
      </c>
    </row>
    <row r="680" spans="1:2" x14ac:dyDescent="0.35">
      <c r="A680" s="2">
        <f ca="1">IFERROR(__xludf.DUMMYFUNCTION("""COMPUTED_VALUE"""),44840.6458333333)</f>
        <v>44840.645833333299</v>
      </c>
      <c r="B680" s="1">
        <f ca="1">IFERROR(__xludf.DUMMYFUNCTION("""COMPUTED_VALUE"""),1770)</f>
        <v>1770</v>
      </c>
    </row>
    <row r="681" spans="1:2" x14ac:dyDescent="0.35">
      <c r="A681" s="2">
        <f ca="1">IFERROR(__xludf.DUMMYFUNCTION("""COMPUTED_VALUE"""),44841.6458333333)</f>
        <v>44841.645833333299</v>
      </c>
      <c r="B681" s="1">
        <f ca="1">IFERROR(__xludf.DUMMYFUNCTION("""COMPUTED_VALUE"""),1780)</f>
        <v>1780</v>
      </c>
    </row>
    <row r="682" spans="1:2" x14ac:dyDescent="0.35">
      <c r="A682" s="2">
        <f ca="1">IFERROR(__xludf.DUMMYFUNCTION("""COMPUTED_VALUE"""),44845.6458333333)</f>
        <v>44845.645833333299</v>
      </c>
      <c r="B682" s="1">
        <f ca="1">IFERROR(__xludf.DUMMYFUNCTION("""COMPUTED_VALUE"""),1725)</f>
        <v>1725</v>
      </c>
    </row>
    <row r="683" spans="1:2" x14ac:dyDescent="0.35">
      <c r="A683" s="2">
        <f ca="1">IFERROR(__xludf.DUMMYFUNCTION("""COMPUTED_VALUE"""),44846.6458333333)</f>
        <v>44846.645833333299</v>
      </c>
      <c r="B683" s="1">
        <f ca="1">IFERROR(__xludf.DUMMYFUNCTION("""COMPUTED_VALUE"""),1730)</f>
        <v>1730</v>
      </c>
    </row>
    <row r="684" spans="1:2" x14ac:dyDescent="0.35">
      <c r="A684" s="2">
        <f ca="1">IFERROR(__xludf.DUMMYFUNCTION("""COMPUTED_VALUE"""),44847.6458333333)</f>
        <v>44847.645833333299</v>
      </c>
      <c r="B684" s="1">
        <f ca="1">IFERROR(__xludf.DUMMYFUNCTION("""COMPUTED_VALUE"""),1650)</f>
        <v>1650</v>
      </c>
    </row>
    <row r="685" spans="1:2" x14ac:dyDescent="0.35">
      <c r="A685" s="2">
        <f ca="1">IFERROR(__xludf.DUMMYFUNCTION("""COMPUTED_VALUE"""),44848.6458333333)</f>
        <v>44848.645833333299</v>
      </c>
      <c r="B685" s="1">
        <f ca="1">IFERROR(__xludf.DUMMYFUNCTION("""COMPUTED_VALUE"""),1690)</f>
        <v>1690</v>
      </c>
    </row>
    <row r="686" spans="1:2" x14ac:dyDescent="0.35">
      <c r="A686" s="2">
        <f ca="1">IFERROR(__xludf.DUMMYFUNCTION("""COMPUTED_VALUE"""),44851.6458333333)</f>
        <v>44851.645833333299</v>
      </c>
      <c r="B686" s="1">
        <f ca="1">IFERROR(__xludf.DUMMYFUNCTION("""COMPUTED_VALUE"""),1710)</f>
        <v>1710</v>
      </c>
    </row>
    <row r="687" spans="1:2" x14ac:dyDescent="0.35">
      <c r="A687" s="2">
        <f ca="1">IFERROR(__xludf.DUMMYFUNCTION("""COMPUTED_VALUE"""),44852.6458333333)</f>
        <v>44852.645833333299</v>
      </c>
      <c r="B687" s="1">
        <f ca="1">IFERROR(__xludf.DUMMYFUNCTION("""COMPUTED_VALUE"""),1770)</f>
        <v>1770</v>
      </c>
    </row>
    <row r="688" spans="1:2" x14ac:dyDescent="0.35">
      <c r="A688" s="2">
        <f ca="1">IFERROR(__xludf.DUMMYFUNCTION("""COMPUTED_VALUE"""),44853.6458333333)</f>
        <v>44853.645833333299</v>
      </c>
      <c r="B688" s="1">
        <f ca="1">IFERROR(__xludf.DUMMYFUNCTION("""COMPUTED_VALUE"""),1795)</f>
        <v>1795</v>
      </c>
    </row>
    <row r="689" spans="1:2" x14ac:dyDescent="0.35">
      <c r="A689" s="2">
        <f ca="1">IFERROR(__xludf.DUMMYFUNCTION("""COMPUTED_VALUE"""),44854.6458333333)</f>
        <v>44854.645833333299</v>
      </c>
      <c r="B689" s="1">
        <f ca="1">IFERROR(__xludf.DUMMYFUNCTION("""COMPUTED_VALUE"""),1775)</f>
        <v>1775</v>
      </c>
    </row>
    <row r="690" spans="1:2" x14ac:dyDescent="0.35">
      <c r="A690" s="2">
        <f ca="1">IFERROR(__xludf.DUMMYFUNCTION("""COMPUTED_VALUE"""),44855.6458333333)</f>
        <v>44855.645833333299</v>
      </c>
      <c r="B690" s="1">
        <f ca="1">IFERROR(__xludf.DUMMYFUNCTION("""COMPUTED_VALUE"""),1755)</f>
        <v>1755</v>
      </c>
    </row>
    <row r="691" spans="1:2" x14ac:dyDescent="0.35">
      <c r="A691" s="2">
        <f ca="1">IFERROR(__xludf.DUMMYFUNCTION("""COMPUTED_VALUE"""),44858.6458333333)</f>
        <v>44858.645833333299</v>
      </c>
      <c r="B691" s="1">
        <f ca="1">IFERROR(__xludf.DUMMYFUNCTION("""COMPUTED_VALUE"""),1770)</f>
        <v>1770</v>
      </c>
    </row>
    <row r="692" spans="1:2" x14ac:dyDescent="0.35">
      <c r="A692" s="2">
        <f ca="1">IFERROR(__xludf.DUMMYFUNCTION("""COMPUTED_VALUE"""),44859.6458333333)</f>
        <v>44859.645833333299</v>
      </c>
      <c r="B692" s="1">
        <f ca="1">IFERROR(__xludf.DUMMYFUNCTION("""COMPUTED_VALUE"""),1730)</f>
        <v>1730</v>
      </c>
    </row>
    <row r="693" spans="1:2" x14ac:dyDescent="0.35">
      <c r="A693" s="2">
        <f ca="1">IFERROR(__xludf.DUMMYFUNCTION("""COMPUTED_VALUE"""),44860.6458333333)</f>
        <v>44860.645833333299</v>
      </c>
      <c r="B693" s="1">
        <f ca="1">IFERROR(__xludf.DUMMYFUNCTION("""COMPUTED_VALUE"""),1705)</f>
        <v>1705</v>
      </c>
    </row>
    <row r="694" spans="1:2" x14ac:dyDescent="0.35">
      <c r="A694" s="2">
        <f ca="1">IFERROR(__xludf.DUMMYFUNCTION("""COMPUTED_VALUE"""),44861.6458333333)</f>
        <v>44861.645833333299</v>
      </c>
      <c r="B694" s="1">
        <f ca="1">IFERROR(__xludf.DUMMYFUNCTION("""COMPUTED_VALUE"""),1720)</f>
        <v>1720</v>
      </c>
    </row>
    <row r="695" spans="1:2" x14ac:dyDescent="0.35">
      <c r="A695" s="2">
        <f ca="1">IFERROR(__xludf.DUMMYFUNCTION("""COMPUTED_VALUE"""),44862.6458333333)</f>
        <v>44862.645833333299</v>
      </c>
      <c r="B695" s="1">
        <f ca="1">IFERROR(__xludf.DUMMYFUNCTION("""COMPUTED_VALUE"""),1725)</f>
        <v>1725</v>
      </c>
    </row>
    <row r="696" spans="1:2" x14ac:dyDescent="0.35">
      <c r="A696" s="2">
        <f ca="1">IFERROR(__xludf.DUMMYFUNCTION("""COMPUTED_VALUE"""),44865.6458333333)</f>
        <v>44865.645833333299</v>
      </c>
      <c r="B696" s="1">
        <f ca="1">IFERROR(__xludf.DUMMYFUNCTION("""COMPUTED_VALUE"""),1765)</f>
        <v>1765</v>
      </c>
    </row>
    <row r="697" spans="1:2" x14ac:dyDescent="0.35">
      <c r="A697" s="2">
        <f ca="1">IFERROR(__xludf.DUMMYFUNCTION("""COMPUTED_VALUE"""),44866.6458333333)</f>
        <v>44866.645833333299</v>
      </c>
      <c r="B697" s="1">
        <f ca="1">IFERROR(__xludf.DUMMYFUNCTION("""COMPUTED_VALUE"""),1795)</f>
        <v>1795</v>
      </c>
    </row>
    <row r="698" spans="1:2" x14ac:dyDescent="0.35">
      <c r="A698" s="2">
        <f ca="1">IFERROR(__xludf.DUMMYFUNCTION("""COMPUTED_VALUE"""),44867.6458333333)</f>
        <v>44867.645833333299</v>
      </c>
      <c r="B698" s="1">
        <f ca="1">IFERROR(__xludf.DUMMYFUNCTION("""COMPUTED_VALUE"""),1785)</f>
        <v>1785</v>
      </c>
    </row>
    <row r="699" spans="1:2" x14ac:dyDescent="0.35">
      <c r="A699" s="2">
        <f ca="1">IFERROR(__xludf.DUMMYFUNCTION("""COMPUTED_VALUE"""),44868.6458333333)</f>
        <v>44868.645833333299</v>
      </c>
      <c r="B699" s="1">
        <f ca="1">IFERROR(__xludf.DUMMYFUNCTION("""COMPUTED_VALUE"""),1790)</f>
        <v>1790</v>
      </c>
    </row>
    <row r="700" spans="1:2" x14ac:dyDescent="0.35">
      <c r="A700" s="2">
        <f ca="1">IFERROR(__xludf.DUMMYFUNCTION("""COMPUTED_VALUE"""),44869.6458333333)</f>
        <v>44869.645833333299</v>
      </c>
      <c r="B700" s="1">
        <f ca="1">IFERROR(__xludf.DUMMYFUNCTION("""COMPUTED_VALUE"""),1785)</f>
        <v>1785</v>
      </c>
    </row>
    <row r="701" spans="1:2" x14ac:dyDescent="0.35">
      <c r="A701" s="2">
        <f ca="1">IFERROR(__xludf.DUMMYFUNCTION("""COMPUTED_VALUE"""),44872.6458333333)</f>
        <v>44872.645833333299</v>
      </c>
      <c r="B701" s="1">
        <f ca="1">IFERROR(__xludf.DUMMYFUNCTION("""COMPUTED_VALUE"""),1815)</f>
        <v>1815</v>
      </c>
    </row>
    <row r="702" spans="1:2" x14ac:dyDescent="0.35">
      <c r="A702" s="2">
        <f ca="1">IFERROR(__xludf.DUMMYFUNCTION("""COMPUTED_VALUE"""),44873.6458333333)</f>
        <v>44873.645833333299</v>
      </c>
      <c r="B702" s="1">
        <f ca="1">IFERROR(__xludf.DUMMYFUNCTION("""COMPUTED_VALUE"""),1800)</f>
        <v>1800</v>
      </c>
    </row>
    <row r="703" spans="1:2" x14ac:dyDescent="0.35">
      <c r="A703" s="2">
        <f ca="1">IFERROR(__xludf.DUMMYFUNCTION("""COMPUTED_VALUE"""),44874.6458333333)</f>
        <v>44874.645833333299</v>
      </c>
      <c r="B703" s="1">
        <f ca="1">IFERROR(__xludf.DUMMYFUNCTION("""COMPUTED_VALUE"""),1810)</f>
        <v>1810</v>
      </c>
    </row>
    <row r="704" spans="1:2" x14ac:dyDescent="0.35">
      <c r="A704" s="2">
        <f ca="1">IFERROR(__xludf.DUMMYFUNCTION("""COMPUTED_VALUE"""),44875.6458333333)</f>
        <v>44875.645833333299</v>
      </c>
      <c r="B704" s="1">
        <f ca="1">IFERROR(__xludf.DUMMYFUNCTION("""COMPUTED_VALUE"""),1830)</f>
        <v>1830</v>
      </c>
    </row>
    <row r="705" spans="1:2" x14ac:dyDescent="0.35">
      <c r="A705" s="2">
        <f ca="1">IFERROR(__xludf.DUMMYFUNCTION("""COMPUTED_VALUE"""),44876.6458333333)</f>
        <v>44876.645833333299</v>
      </c>
      <c r="B705" s="1">
        <f ca="1">IFERROR(__xludf.DUMMYFUNCTION("""COMPUTED_VALUE"""),1845)</f>
        <v>1845</v>
      </c>
    </row>
    <row r="706" spans="1:2" x14ac:dyDescent="0.35">
      <c r="A706" s="2">
        <f ca="1">IFERROR(__xludf.DUMMYFUNCTION("""COMPUTED_VALUE"""),44879.6458333333)</f>
        <v>44879.645833333299</v>
      </c>
      <c r="B706" s="1">
        <f ca="1">IFERROR(__xludf.DUMMYFUNCTION("""COMPUTED_VALUE"""),1885)</f>
        <v>1885</v>
      </c>
    </row>
    <row r="707" spans="1:2" x14ac:dyDescent="0.35">
      <c r="A707" s="2">
        <f ca="1">IFERROR(__xludf.DUMMYFUNCTION("""COMPUTED_VALUE"""),44880.6458333333)</f>
        <v>44880.645833333299</v>
      </c>
      <c r="B707" s="1">
        <f ca="1">IFERROR(__xludf.DUMMYFUNCTION("""COMPUTED_VALUE"""),1895)</f>
        <v>1895</v>
      </c>
    </row>
    <row r="708" spans="1:2" x14ac:dyDescent="0.35">
      <c r="A708" s="2">
        <f ca="1">IFERROR(__xludf.DUMMYFUNCTION("""COMPUTED_VALUE"""),44881.6458333333)</f>
        <v>44881.645833333299</v>
      </c>
      <c r="B708" s="1">
        <f ca="1">IFERROR(__xludf.DUMMYFUNCTION("""COMPUTED_VALUE"""),1895)</f>
        <v>1895</v>
      </c>
    </row>
    <row r="709" spans="1:2" x14ac:dyDescent="0.35">
      <c r="A709" s="2">
        <f ca="1">IFERROR(__xludf.DUMMYFUNCTION("""COMPUTED_VALUE"""),44882.6458333333)</f>
        <v>44882.645833333299</v>
      </c>
      <c r="B709" s="1">
        <f ca="1">IFERROR(__xludf.DUMMYFUNCTION("""COMPUTED_VALUE"""),1895)</f>
        <v>1895</v>
      </c>
    </row>
    <row r="710" spans="1:2" x14ac:dyDescent="0.35">
      <c r="A710" s="2">
        <f ca="1">IFERROR(__xludf.DUMMYFUNCTION("""COMPUTED_VALUE"""),44883.6458333333)</f>
        <v>44883.645833333299</v>
      </c>
      <c r="B710" s="1">
        <f ca="1">IFERROR(__xludf.DUMMYFUNCTION("""COMPUTED_VALUE"""),1885)</f>
        <v>1885</v>
      </c>
    </row>
    <row r="711" spans="1:2" x14ac:dyDescent="0.35">
      <c r="A711" s="2">
        <f ca="1">IFERROR(__xludf.DUMMYFUNCTION("""COMPUTED_VALUE"""),44886.6458333333)</f>
        <v>44886.645833333299</v>
      </c>
      <c r="B711" s="1">
        <f ca="1">IFERROR(__xludf.DUMMYFUNCTION("""COMPUTED_VALUE"""),1860)</f>
        <v>1860</v>
      </c>
    </row>
    <row r="712" spans="1:2" x14ac:dyDescent="0.35">
      <c r="A712" s="2">
        <f ca="1">IFERROR(__xludf.DUMMYFUNCTION("""COMPUTED_VALUE"""),44887.6458333333)</f>
        <v>44887.645833333299</v>
      </c>
      <c r="B712" s="1">
        <f ca="1">IFERROR(__xludf.DUMMYFUNCTION("""COMPUTED_VALUE"""),1850)</f>
        <v>1850</v>
      </c>
    </row>
    <row r="713" spans="1:2" x14ac:dyDescent="0.35">
      <c r="A713" s="2">
        <f ca="1">IFERROR(__xludf.DUMMYFUNCTION("""COMPUTED_VALUE"""),44888.6458333333)</f>
        <v>44888.645833333299</v>
      </c>
      <c r="B713" s="1">
        <f ca="1">IFERROR(__xludf.DUMMYFUNCTION("""COMPUTED_VALUE"""),1870)</f>
        <v>1870</v>
      </c>
    </row>
    <row r="714" spans="1:2" x14ac:dyDescent="0.35">
      <c r="A714" s="2">
        <f ca="1">IFERROR(__xludf.DUMMYFUNCTION("""COMPUTED_VALUE"""),44889.6458333333)</f>
        <v>44889.645833333299</v>
      </c>
      <c r="B714" s="1">
        <f ca="1">IFERROR(__xludf.DUMMYFUNCTION("""COMPUTED_VALUE"""),1890)</f>
        <v>1890</v>
      </c>
    </row>
    <row r="715" spans="1:2" x14ac:dyDescent="0.35">
      <c r="A715" s="2">
        <f ca="1">IFERROR(__xludf.DUMMYFUNCTION("""COMPUTED_VALUE"""),44890.6458333333)</f>
        <v>44890.645833333299</v>
      </c>
      <c r="B715" s="1">
        <f ca="1">IFERROR(__xludf.DUMMYFUNCTION("""COMPUTED_VALUE"""),1900)</f>
        <v>1900</v>
      </c>
    </row>
    <row r="716" spans="1:2" x14ac:dyDescent="0.35">
      <c r="A716" s="2">
        <f ca="1">IFERROR(__xludf.DUMMYFUNCTION("""COMPUTED_VALUE"""),44893.6458333333)</f>
        <v>44893.645833333299</v>
      </c>
      <c r="B716" s="1">
        <f ca="1">IFERROR(__xludf.DUMMYFUNCTION("""COMPUTED_VALUE"""),1900)</f>
        <v>1900</v>
      </c>
    </row>
    <row r="717" spans="1:2" x14ac:dyDescent="0.35">
      <c r="A717" s="2">
        <f ca="1">IFERROR(__xludf.DUMMYFUNCTION("""COMPUTED_VALUE"""),44894.6458333333)</f>
        <v>44894.645833333299</v>
      </c>
      <c r="B717" s="1">
        <f ca="1">IFERROR(__xludf.DUMMYFUNCTION("""COMPUTED_VALUE"""),1920)</f>
        <v>1920</v>
      </c>
    </row>
    <row r="718" spans="1:2" x14ac:dyDescent="0.35">
      <c r="A718" s="2">
        <f ca="1">IFERROR(__xludf.DUMMYFUNCTION("""COMPUTED_VALUE"""),44895.6458333333)</f>
        <v>44895.645833333299</v>
      </c>
      <c r="B718" s="1">
        <f ca="1">IFERROR(__xludf.DUMMYFUNCTION("""COMPUTED_VALUE"""),1920)</f>
        <v>1920</v>
      </c>
    </row>
    <row r="719" spans="1:2" x14ac:dyDescent="0.35">
      <c r="A719" s="2">
        <f ca="1">IFERROR(__xludf.DUMMYFUNCTION("""COMPUTED_VALUE"""),44896.6458333333)</f>
        <v>44896.645833333299</v>
      </c>
      <c r="B719" s="1">
        <f ca="1">IFERROR(__xludf.DUMMYFUNCTION("""COMPUTED_VALUE"""),1935)</f>
        <v>1935</v>
      </c>
    </row>
    <row r="720" spans="1:2" x14ac:dyDescent="0.35">
      <c r="A720" s="2">
        <f ca="1">IFERROR(__xludf.DUMMYFUNCTION("""COMPUTED_VALUE"""),44897.6458333333)</f>
        <v>44897.645833333299</v>
      </c>
      <c r="B720" s="1">
        <f ca="1">IFERROR(__xludf.DUMMYFUNCTION("""COMPUTED_VALUE"""),1950)</f>
        <v>1950</v>
      </c>
    </row>
    <row r="721" spans="1:2" x14ac:dyDescent="0.35">
      <c r="A721" s="2">
        <f ca="1">IFERROR(__xludf.DUMMYFUNCTION("""COMPUTED_VALUE"""),44900.6458333333)</f>
        <v>44900.645833333299</v>
      </c>
      <c r="B721" s="1">
        <f ca="1">IFERROR(__xludf.DUMMYFUNCTION("""COMPUTED_VALUE"""),1930)</f>
        <v>1930</v>
      </c>
    </row>
    <row r="722" spans="1:2" x14ac:dyDescent="0.35">
      <c r="A722" s="2">
        <f ca="1">IFERROR(__xludf.DUMMYFUNCTION("""COMPUTED_VALUE"""),44901.6458333333)</f>
        <v>44901.645833333299</v>
      </c>
      <c r="B722" s="1">
        <f ca="1">IFERROR(__xludf.DUMMYFUNCTION("""COMPUTED_VALUE"""),1915)</f>
        <v>1915</v>
      </c>
    </row>
    <row r="723" spans="1:2" x14ac:dyDescent="0.35">
      <c r="A723" s="2">
        <f ca="1">IFERROR(__xludf.DUMMYFUNCTION("""COMPUTED_VALUE"""),44902.6458333333)</f>
        <v>44902.645833333299</v>
      </c>
      <c r="B723" s="1">
        <f ca="1">IFERROR(__xludf.DUMMYFUNCTION("""COMPUTED_VALUE"""),1915)</f>
        <v>1915</v>
      </c>
    </row>
    <row r="724" spans="1:2" x14ac:dyDescent="0.35">
      <c r="A724" s="2">
        <f ca="1">IFERROR(__xludf.DUMMYFUNCTION("""COMPUTED_VALUE"""),44903.6458333333)</f>
        <v>44903.645833333299</v>
      </c>
      <c r="B724" s="1">
        <f ca="1">IFERROR(__xludf.DUMMYFUNCTION("""COMPUTED_VALUE"""),1905)</f>
        <v>1905</v>
      </c>
    </row>
    <row r="725" spans="1:2" x14ac:dyDescent="0.35">
      <c r="A725" s="2">
        <f ca="1">IFERROR(__xludf.DUMMYFUNCTION("""COMPUTED_VALUE"""),44904.6458333333)</f>
        <v>44904.645833333299</v>
      </c>
      <c r="B725" s="1">
        <f ca="1">IFERROR(__xludf.DUMMYFUNCTION("""COMPUTED_VALUE"""),1910)</f>
        <v>1910</v>
      </c>
    </row>
    <row r="726" spans="1:2" x14ac:dyDescent="0.35">
      <c r="A726" s="2">
        <f ca="1">IFERROR(__xludf.DUMMYFUNCTION("""COMPUTED_VALUE"""),44907.6458333333)</f>
        <v>44907.645833333299</v>
      </c>
      <c r="B726" s="1">
        <f ca="1">IFERROR(__xludf.DUMMYFUNCTION("""COMPUTED_VALUE"""),1925)</f>
        <v>1925</v>
      </c>
    </row>
    <row r="727" spans="1:2" x14ac:dyDescent="0.35">
      <c r="A727" s="2">
        <f ca="1">IFERROR(__xludf.DUMMYFUNCTION("""COMPUTED_VALUE"""),44908.6458333333)</f>
        <v>44908.645833333299</v>
      </c>
      <c r="B727" s="1">
        <f ca="1">IFERROR(__xludf.DUMMYFUNCTION("""COMPUTED_VALUE"""),1925)</f>
        <v>1925</v>
      </c>
    </row>
    <row r="728" spans="1:2" x14ac:dyDescent="0.35">
      <c r="A728" s="2">
        <f ca="1">IFERROR(__xludf.DUMMYFUNCTION("""COMPUTED_VALUE"""),44909.6458333333)</f>
        <v>44909.645833333299</v>
      </c>
      <c r="B728" s="1">
        <f ca="1">IFERROR(__xludf.DUMMYFUNCTION("""COMPUTED_VALUE"""),1925)</f>
        <v>1925</v>
      </c>
    </row>
    <row r="729" spans="1:2" x14ac:dyDescent="0.35">
      <c r="A729" s="2">
        <f ca="1">IFERROR(__xludf.DUMMYFUNCTION("""COMPUTED_VALUE"""),44910.6458333333)</f>
        <v>44910.645833333299</v>
      </c>
      <c r="B729" s="1">
        <f ca="1">IFERROR(__xludf.DUMMYFUNCTION("""COMPUTED_VALUE"""),1910)</f>
        <v>1910</v>
      </c>
    </row>
    <row r="730" spans="1:2" x14ac:dyDescent="0.35">
      <c r="A730" s="2">
        <f ca="1">IFERROR(__xludf.DUMMYFUNCTION("""COMPUTED_VALUE"""),44911.6458333333)</f>
        <v>44911.645833333299</v>
      </c>
      <c r="B730" s="1">
        <f ca="1">IFERROR(__xludf.DUMMYFUNCTION("""COMPUTED_VALUE"""),1910)</f>
        <v>1910</v>
      </c>
    </row>
    <row r="731" spans="1:2" x14ac:dyDescent="0.35">
      <c r="A731" s="2">
        <f ca="1">IFERROR(__xludf.DUMMYFUNCTION("""COMPUTED_VALUE"""),44914.6458333333)</f>
        <v>44914.645833333299</v>
      </c>
      <c r="B731" s="1">
        <f ca="1">IFERROR(__xludf.DUMMYFUNCTION("""COMPUTED_VALUE"""),1910)</f>
        <v>1910</v>
      </c>
    </row>
    <row r="732" spans="1:2" x14ac:dyDescent="0.35">
      <c r="A732" s="2">
        <f ca="1">IFERROR(__xludf.DUMMYFUNCTION("""COMPUTED_VALUE"""),44915.6458333333)</f>
        <v>44915.645833333299</v>
      </c>
      <c r="B732" s="1">
        <f ca="1">IFERROR(__xludf.DUMMYFUNCTION("""COMPUTED_VALUE"""),1905)</f>
        <v>1905</v>
      </c>
    </row>
    <row r="733" spans="1:2" x14ac:dyDescent="0.35">
      <c r="A733" s="2">
        <f ca="1">IFERROR(__xludf.DUMMYFUNCTION("""COMPUTED_VALUE"""),44916.6458333333)</f>
        <v>44916.645833333299</v>
      </c>
      <c r="B733" s="1">
        <f ca="1">IFERROR(__xludf.DUMMYFUNCTION("""COMPUTED_VALUE"""),1900)</f>
        <v>1900</v>
      </c>
    </row>
    <row r="734" spans="1:2" x14ac:dyDescent="0.35">
      <c r="A734" s="2">
        <f ca="1">IFERROR(__xludf.DUMMYFUNCTION("""COMPUTED_VALUE"""),44917.6458333333)</f>
        <v>44917.645833333299</v>
      </c>
      <c r="B734" s="1">
        <f ca="1">IFERROR(__xludf.DUMMYFUNCTION("""COMPUTED_VALUE"""),1900)</f>
        <v>1900</v>
      </c>
    </row>
    <row r="735" spans="1:2" x14ac:dyDescent="0.35">
      <c r="A735" s="2">
        <f ca="1">IFERROR(__xludf.DUMMYFUNCTION("""COMPUTED_VALUE"""),44918.6458333333)</f>
        <v>44918.645833333299</v>
      </c>
      <c r="B735" s="1">
        <f ca="1">IFERROR(__xludf.DUMMYFUNCTION("""COMPUTED_VALUE"""),1865)</f>
        <v>1865</v>
      </c>
    </row>
    <row r="736" spans="1:2" x14ac:dyDescent="0.35">
      <c r="A736" s="2">
        <f ca="1">IFERROR(__xludf.DUMMYFUNCTION("""COMPUTED_VALUE"""),44921.6458333333)</f>
        <v>44921.645833333299</v>
      </c>
      <c r="B736" s="1">
        <f ca="1">IFERROR(__xludf.DUMMYFUNCTION("""COMPUTED_VALUE"""),1845)</f>
        <v>1845</v>
      </c>
    </row>
    <row r="737" spans="1:2" x14ac:dyDescent="0.35">
      <c r="A737" s="2">
        <f ca="1">IFERROR(__xludf.DUMMYFUNCTION("""COMPUTED_VALUE"""),44922.6458333333)</f>
        <v>44922.645833333299</v>
      </c>
      <c r="B737" s="1">
        <f ca="1">IFERROR(__xludf.DUMMYFUNCTION("""COMPUTED_VALUE"""),1850)</f>
        <v>1850</v>
      </c>
    </row>
    <row r="738" spans="1:2" x14ac:dyDescent="0.35">
      <c r="A738" s="2">
        <f ca="1">IFERROR(__xludf.DUMMYFUNCTION("""COMPUTED_VALUE"""),44923.6458333333)</f>
        <v>44923.645833333299</v>
      </c>
      <c r="B738" s="1">
        <f ca="1">IFERROR(__xludf.DUMMYFUNCTION("""COMPUTED_VALUE"""),1880)</f>
        <v>1880</v>
      </c>
    </row>
    <row r="739" spans="1:2" x14ac:dyDescent="0.35">
      <c r="A739" s="2">
        <f ca="1">IFERROR(__xludf.DUMMYFUNCTION("""COMPUTED_VALUE"""),44924.6458333333)</f>
        <v>44924.645833333299</v>
      </c>
      <c r="B739" s="1">
        <f ca="1">IFERROR(__xludf.DUMMYFUNCTION("""COMPUTED_VALUE"""),1860)</f>
        <v>1860</v>
      </c>
    </row>
    <row r="740" spans="1:2" x14ac:dyDescent="0.35">
      <c r="A740" s="2">
        <f ca="1">IFERROR(__xludf.DUMMYFUNCTION("""COMPUTED_VALUE"""),44928.6458333333)</f>
        <v>44928.645833333299</v>
      </c>
      <c r="B740" s="1">
        <f ca="1">IFERROR(__xludf.DUMMYFUNCTION("""COMPUTED_VALUE"""),1880)</f>
        <v>1880</v>
      </c>
    </row>
    <row r="741" spans="1:2" x14ac:dyDescent="0.35">
      <c r="A741" s="2">
        <f ca="1">IFERROR(__xludf.DUMMYFUNCTION("""COMPUTED_VALUE"""),44929.6458333333)</f>
        <v>44929.645833333299</v>
      </c>
      <c r="B741" s="1">
        <f ca="1">IFERROR(__xludf.DUMMYFUNCTION("""COMPUTED_VALUE"""),1870)</f>
        <v>1870</v>
      </c>
    </row>
    <row r="742" spans="1:2" x14ac:dyDescent="0.35">
      <c r="A742" s="2">
        <f ca="1">IFERROR(__xludf.DUMMYFUNCTION("""COMPUTED_VALUE"""),44930.6458333333)</f>
        <v>44930.645833333299</v>
      </c>
      <c r="B742" s="1">
        <f ca="1">IFERROR(__xludf.DUMMYFUNCTION("""COMPUTED_VALUE"""),1870)</f>
        <v>1870</v>
      </c>
    </row>
    <row r="743" spans="1:2" x14ac:dyDescent="0.35">
      <c r="A743" s="2">
        <f ca="1">IFERROR(__xludf.DUMMYFUNCTION("""COMPUTED_VALUE"""),44931.6458333333)</f>
        <v>44931.645833333299</v>
      </c>
      <c r="B743" s="1">
        <f ca="1">IFERROR(__xludf.DUMMYFUNCTION("""COMPUTED_VALUE"""),1870)</f>
        <v>1870</v>
      </c>
    </row>
    <row r="744" spans="1:2" x14ac:dyDescent="0.35">
      <c r="A744" s="2">
        <f ca="1">IFERROR(__xludf.DUMMYFUNCTION("""COMPUTED_VALUE"""),44932.6458333333)</f>
        <v>44932.645833333299</v>
      </c>
      <c r="B744" s="1">
        <f ca="1">IFERROR(__xludf.DUMMYFUNCTION("""COMPUTED_VALUE"""),1875)</f>
        <v>1875</v>
      </c>
    </row>
    <row r="745" spans="1:2" x14ac:dyDescent="0.35">
      <c r="A745" s="2">
        <f ca="1">IFERROR(__xludf.DUMMYFUNCTION("""COMPUTED_VALUE"""),44935.6458333333)</f>
        <v>44935.645833333299</v>
      </c>
      <c r="B745" s="1">
        <f ca="1">IFERROR(__xludf.DUMMYFUNCTION("""COMPUTED_VALUE"""),1900)</f>
        <v>1900</v>
      </c>
    </row>
    <row r="746" spans="1:2" x14ac:dyDescent="0.35">
      <c r="A746" s="2">
        <f ca="1">IFERROR(__xludf.DUMMYFUNCTION("""COMPUTED_VALUE"""),44936.6458333333)</f>
        <v>44936.645833333299</v>
      </c>
      <c r="B746" s="1">
        <f ca="1">IFERROR(__xludf.DUMMYFUNCTION("""COMPUTED_VALUE"""),1900)</f>
        <v>1900</v>
      </c>
    </row>
    <row r="747" spans="1:2" x14ac:dyDescent="0.35">
      <c r="A747" s="2">
        <f ca="1">IFERROR(__xludf.DUMMYFUNCTION("""COMPUTED_VALUE"""),44937.6458333333)</f>
        <v>44937.645833333299</v>
      </c>
      <c r="B747" s="1">
        <f ca="1">IFERROR(__xludf.DUMMYFUNCTION("""COMPUTED_VALUE"""),1945)</f>
        <v>1945</v>
      </c>
    </row>
    <row r="748" spans="1:2" x14ac:dyDescent="0.35">
      <c r="A748" s="2">
        <f ca="1">IFERROR(__xludf.DUMMYFUNCTION("""COMPUTED_VALUE"""),44938.6458333333)</f>
        <v>44938.645833333299</v>
      </c>
      <c r="B748" s="1">
        <f ca="1">IFERROR(__xludf.DUMMYFUNCTION("""COMPUTED_VALUE"""),1940)</f>
        <v>1940</v>
      </c>
    </row>
    <row r="749" spans="1:2" x14ac:dyDescent="0.35">
      <c r="A749" s="2">
        <f ca="1">IFERROR(__xludf.DUMMYFUNCTION("""COMPUTED_VALUE"""),44939.6458333333)</f>
        <v>44939.645833333299</v>
      </c>
      <c r="B749" s="1">
        <f ca="1">IFERROR(__xludf.DUMMYFUNCTION("""COMPUTED_VALUE"""),1940)</f>
        <v>1940</v>
      </c>
    </row>
    <row r="750" spans="1:2" x14ac:dyDescent="0.35">
      <c r="A750" s="2">
        <f ca="1">IFERROR(__xludf.DUMMYFUNCTION("""COMPUTED_VALUE"""),44942.6458333333)</f>
        <v>44942.645833333299</v>
      </c>
      <c r="B750" s="1">
        <f ca="1">IFERROR(__xludf.DUMMYFUNCTION("""COMPUTED_VALUE"""),1945)</f>
        <v>1945</v>
      </c>
    </row>
    <row r="751" spans="1:2" x14ac:dyDescent="0.35">
      <c r="A751" s="2">
        <f ca="1">IFERROR(__xludf.DUMMYFUNCTION("""COMPUTED_VALUE"""),44943.6458333333)</f>
        <v>44943.645833333299</v>
      </c>
      <c r="B751" s="1">
        <f ca="1">IFERROR(__xludf.DUMMYFUNCTION("""COMPUTED_VALUE"""),1950)</f>
        <v>1950</v>
      </c>
    </row>
    <row r="752" spans="1:2" x14ac:dyDescent="0.35">
      <c r="A752" s="2">
        <f ca="1">IFERROR(__xludf.DUMMYFUNCTION("""COMPUTED_VALUE"""),44944.6458333333)</f>
        <v>44944.645833333299</v>
      </c>
      <c r="B752" s="1">
        <f ca="1">IFERROR(__xludf.DUMMYFUNCTION("""COMPUTED_VALUE"""),1955)</f>
        <v>1955</v>
      </c>
    </row>
    <row r="753" spans="1:2" x14ac:dyDescent="0.35">
      <c r="A753" s="2">
        <f ca="1">IFERROR(__xludf.DUMMYFUNCTION("""COMPUTED_VALUE"""),44945.6458333333)</f>
        <v>44945.645833333299</v>
      </c>
      <c r="B753" s="1">
        <f ca="1">IFERROR(__xludf.DUMMYFUNCTION("""COMPUTED_VALUE"""),1980)</f>
        <v>1980</v>
      </c>
    </row>
    <row r="754" spans="1:2" x14ac:dyDescent="0.35">
      <c r="A754" s="2">
        <f ca="1">IFERROR(__xludf.DUMMYFUNCTION("""COMPUTED_VALUE"""),44946.6458333333)</f>
        <v>44946.645833333299</v>
      </c>
      <c r="B754" s="1">
        <f ca="1">IFERROR(__xludf.DUMMYFUNCTION("""COMPUTED_VALUE"""),1980)</f>
        <v>1980</v>
      </c>
    </row>
    <row r="755" spans="1:2" x14ac:dyDescent="0.35">
      <c r="A755" s="2">
        <f ca="1">IFERROR(__xludf.DUMMYFUNCTION("""COMPUTED_VALUE"""),44951.6458333333)</f>
        <v>44951.645833333299</v>
      </c>
      <c r="B755" s="1">
        <f ca="1">IFERROR(__xludf.DUMMYFUNCTION("""COMPUTED_VALUE"""),1993)</f>
        <v>1993</v>
      </c>
    </row>
    <row r="756" spans="1:2" x14ac:dyDescent="0.35">
      <c r="A756" s="2">
        <f ca="1">IFERROR(__xludf.DUMMYFUNCTION("""COMPUTED_VALUE"""),44952.6458333333)</f>
        <v>44952.645833333299</v>
      </c>
      <c r="B756" s="1">
        <f ca="1">IFERROR(__xludf.DUMMYFUNCTION("""COMPUTED_VALUE"""),2010)</f>
        <v>2010</v>
      </c>
    </row>
    <row r="757" spans="1:2" x14ac:dyDescent="0.35">
      <c r="A757" s="2">
        <f ca="1">IFERROR(__xludf.DUMMYFUNCTION("""COMPUTED_VALUE"""),44953.6458333333)</f>
        <v>44953.645833333299</v>
      </c>
      <c r="B757" s="1">
        <f ca="1">IFERROR(__xludf.DUMMYFUNCTION("""COMPUTED_VALUE"""),2010)</f>
        <v>2010</v>
      </c>
    </row>
    <row r="758" spans="1:2" x14ac:dyDescent="0.35">
      <c r="A758" s="2">
        <f ca="1">IFERROR(__xludf.DUMMYFUNCTION("""COMPUTED_VALUE"""),44956.6458333333)</f>
        <v>44956.645833333299</v>
      </c>
      <c r="B758" s="1">
        <f ca="1">IFERROR(__xludf.DUMMYFUNCTION("""COMPUTED_VALUE"""),2045)</f>
        <v>2045</v>
      </c>
    </row>
    <row r="759" spans="1:2" x14ac:dyDescent="0.35">
      <c r="A759" s="2">
        <f ca="1">IFERROR(__xludf.DUMMYFUNCTION("""COMPUTED_VALUE"""),44957.6458333333)</f>
        <v>44957.645833333299</v>
      </c>
      <c r="B759" s="1">
        <f ca="1">IFERROR(__xludf.DUMMYFUNCTION("""COMPUTED_VALUE"""),2065)</f>
        <v>2065</v>
      </c>
    </row>
    <row r="760" spans="1:2" x14ac:dyDescent="0.35">
      <c r="A760" s="2">
        <f ca="1">IFERROR(__xludf.DUMMYFUNCTION("""COMPUTED_VALUE"""),44958.6458333333)</f>
        <v>44958.645833333299</v>
      </c>
      <c r="B760" s="1">
        <f ca="1">IFERROR(__xludf.DUMMYFUNCTION("""COMPUTED_VALUE"""),2070)</f>
        <v>2070</v>
      </c>
    </row>
    <row r="761" spans="1:2" x14ac:dyDescent="0.35">
      <c r="A761" s="2">
        <f ca="1">IFERROR(__xludf.DUMMYFUNCTION("""COMPUTED_VALUE"""),44959.6458333333)</f>
        <v>44959.645833333299</v>
      </c>
      <c r="B761" s="1">
        <f ca="1">IFERROR(__xludf.DUMMYFUNCTION("""COMPUTED_VALUE"""),2100)</f>
        <v>2100</v>
      </c>
    </row>
    <row r="762" spans="1:2" x14ac:dyDescent="0.35">
      <c r="A762" s="2">
        <f ca="1">IFERROR(__xludf.DUMMYFUNCTION("""COMPUTED_VALUE"""),44960.6458333333)</f>
        <v>44960.645833333299</v>
      </c>
      <c r="B762" s="1">
        <f ca="1">IFERROR(__xludf.DUMMYFUNCTION("""COMPUTED_VALUE"""),2105)</f>
        <v>2105</v>
      </c>
    </row>
    <row r="763" spans="1:2" x14ac:dyDescent="0.35">
      <c r="A763" s="2">
        <f ca="1">IFERROR(__xludf.DUMMYFUNCTION("""COMPUTED_VALUE"""),44963.6458333333)</f>
        <v>44963.645833333299</v>
      </c>
      <c r="B763" s="1">
        <f ca="1">IFERROR(__xludf.DUMMYFUNCTION("""COMPUTED_VALUE"""),2070)</f>
        <v>2070</v>
      </c>
    </row>
    <row r="764" spans="1:2" x14ac:dyDescent="0.35">
      <c r="A764" s="2">
        <f ca="1">IFERROR(__xludf.DUMMYFUNCTION("""COMPUTED_VALUE"""),44964.6458333333)</f>
        <v>44964.645833333299</v>
      </c>
      <c r="B764" s="1">
        <f ca="1">IFERROR(__xludf.DUMMYFUNCTION("""COMPUTED_VALUE"""),2105)</f>
        <v>2105</v>
      </c>
    </row>
    <row r="765" spans="1:2" x14ac:dyDescent="0.35">
      <c r="A765" s="2">
        <f ca="1">IFERROR(__xludf.DUMMYFUNCTION("""COMPUTED_VALUE"""),44965.6458333333)</f>
        <v>44965.645833333299</v>
      </c>
      <c r="B765" s="1">
        <f ca="1">IFERROR(__xludf.DUMMYFUNCTION("""COMPUTED_VALUE"""),2120)</f>
        <v>2120</v>
      </c>
    </row>
    <row r="766" spans="1:2" x14ac:dyDescent="0.35">
      <c r="A766" s="2">
        <f ca="1">IFERROR(__xludf.DUMMYFUNCTION("""COMPUTED_VALUE"""),44966.6458333333)</f>
        <v>44966.645833333299</v>
      </c>
      <c r="B766" s="1">
        <f ca="1">IFERROR(__xludf.DUMMYFUNCTION("""COMPUTED_VALUE"""),2120)</f>
        <v>2120</v>
      </c>
    </row>
    <row r="767" spans="1:2" x14ac:dyDescent="0.35">
      <c r="A767" s="2">
        <f ca="1">IFERROR(__xludf.DUMMYFUNCTION("""COMPUTED_VALUE"""),44967.6458333333)</f>
        <v>44967.645833333299</v>
      </c>
      <c r="B767" s="1">
        <f ca="1">IFERROR(__xludf.DUMMYFUNCTION("""COMPUTED_VALUE"""),2100)</f>
        <v>2100</v>
      </c>
    </row>
    <row r="768" spans="1:2" x14ac:dyDescent="0.35">
      <c r="A768" s="2">
        <f ca="1">IFERROR(__xludf.DUMMYFUNCTION("""COMPUTED_VALUE"""),44970.6458333333)</f>
        <v>44970.645833333299</v>
      </c>
      <c r="B768" s="1">
        <f ca="1">IFERROR(__xludf.DUMMYFUNCTION("""COMPUTED_VALUE"""),2095)</f>
        <v>2095</v>
      </c>
    </row>
    <row r="769" spans="1:2" x14ac:dyDescent="0.35">
      <c r="A769" s="2">
        <f ca="1">IFERROR(__xludf.DUMMYFUNCTION("""COMPUTED_VALUE"""),44971.6458333333)</f>
        <v>44971.645833333299</v>
      </c>
      <c r="B769" s="1">
        <f ca="1">IFERROR(__xludf.DUMMYFUNCTION("""COMPUTED_VALUE"""),2110)</f>
        <v>2110</v>
      </c>
    </row>
    <row r="770" spans="1:2" x14ac:dyDescent="0.35">
      <c r="A770" s="2">
        <f ca="1">IFERROR(__xludf.DUMMYFUNCTION("""COMPUTED_VALUE"""),44972.6458333333)</f>
        <v>44972.645833333299</v>
      </c>
      <c r="B770" s="1">
        <f ca="1">IFERROR(__xludf.DUMMYFUNCTION("""COMPUTED_VALUE"""),2075)</f>
        <v>2075</v>
      </c>
    </row>
    <row r="771" spans="1:2" x14ac:dyDescent="0.35">
      <c r="A771" s="2">
        <f ca="1">IFERROR(__xludf.DUMMYFUNCTION("""COMPUTED_VALUE"""),44973.6458333333)</f>
        <v>44973.645833333299</v>
      </c>
      <c r="B771" s="1">
        <f ca="1">IFERROR(__xludf.DUMMYFUNCTION("""COMPUTED_VALUE"""),2095)</f>
        <v>2095</v>
      </c>
    </row>
    <row r="772" spans="1:2" x14ac:dyDescent="0.35">
      <c r="A772" s="2">
        <f ca="1">IFERROR(__xludf.DUMMYFUNCTION("""COMPUTED_VALUE"""),44974.6458333333)</f>
        <v>44974.645833333299</v>
      </c>
      <c r="B772" s="1">
        <f ca="1">IFERROR(__xludf.DUMMYFUNCTION("""COMPUTED_VALUE"""),2090)</f>
        <v>2090</v>
      </c>
    </row>
    <row r="773" spans="1:2" x14ac:dyDescent="0.35">
      <c r="A773" s="2">
        <f ca="1">IFERROR(__xludf.DUMMYFUNCTION("""COMPUTED_VALUE"""),44977.6458333333)</f>
        <v>44977.645833333299</v>
      </c>
      <c r="B773" s="1">
        <f ca="1">IFERROR(__xludf.DUMMYFUNCTION("""COMPUTED_VALUE"""),2105)</f>
        <v>2105</v>
      </c>
    </row>
    <row r="774" spans="1:2" x14ac:dyDescent="0.35">
      <c r="A774" s="2">
        <f ca="1">IFERROR(__xludf.DUMMYFUNCTION("""COMPUTED_VALUE"""),44978.6458333333)</f>
        <v>44978.645833333299</v>
      </c>
      <c r="B774" s="1">
        <f ca="1">IFERROR(__xludf.DUMMYFUNCTION("""COMPUTED_VALUE"""),2120)</f>
        <v>2120</v>
      </c>
    </row>
    <row r="775" spans="1:2" x14ac:dyDescent="0.35">
      <c r="A775" s="2">
        <f ca="1">IFERROR(__xludf.DUMMYFUNCTION("""COMPUTED_VALUE"""),44979.6458333333)</f>
        <v>44979.645833333299</v>
      </c>
      <c r="B775" s="1">
        <f ca="1">IFERROR(__xludf.DUMMYFUNCTION("""COMPUTED_VALUE"""),2110)</f>
        <v>2110</v>
      </c>
    </row>
    <row r="776" spans="1:2" x14ac:dyDescent="0.35">
      <c r="A776" s="2">
        <f ca="1">IFERROR(__xludf.DUMMYFUNCTION("""COMPUTED_VALUE"""),44980.6458333333)</f>
        <v>44980.645833333299</v>
      </c>
      <c r="B776" s="1">
        <f ca="1">IFERROR(__xludf.DUMMYFUNCTION("""COMPUTED_VALUE"""),2120)</f>
        <v>2120</v>
      </c>
    </row>
    <row r="777" spans="1:2" x14ac:dyDescent="0.35">
      <c r="A777" s="2">
        <f ca="1">IFERROR(__xludf.DUMMYFUNCTION("""COMPUTED_VALUE"""),44981.6458333333)</f>
        <v>44981.645833333299</v>
      </c>
      <c r="B777" s="1">
        <f ca="1">IFERROR(__xludf.DUMMYFUNCTION("""COMPUTED_VALUE"""),2120)</f>
        <v>2120</v>
      </c>
    </row>
    <row r="778" spans="1:2" x14ac:dyDescent="0.35">
      <c r="A778" s="2">
        <f ca="1">IFERROR(__xludf.DUMMYFUNCTION("""COMPUTED_VALUE"""),44984.6458333333)</f>
        <v>44984.645833333299</v>
      </c>
      <c r="B778" s="1">
        <f ca="1">IFERROR(__xludf.DUMMYFUNCTION("""COMPUTED_VALUE"""),2120)</f>
        <v>2120</v>
      </c>
    </row>
    <row r="779" spans="1:2" x14ac:dyDescent="0.35">
      <c r="A779" s="2">
        <f ca="1">IFERROR(__xludf.DUMMYFUNCTION("""COMPUTED_VALUE"""),44985.6458333333)</f>
        <v>44985.645833333299</v>
      </c>
      <c r="B779" s="1">
        <f ca="1">IFERROR(__xludf.DUMMYFUNCTION("""COMPUTED_VALUE"""),2140)</f>
        <v>2140</v>
      </c>
    </row>
    <row r="780" spans="1:2" x14ac:dyDescent="0.35">
      <c r="A780" s="2">
        <f ca="1">IFERROR(__xludf.DUMMYFUNCTION("""COMPUTED_VALUE"""),44987.6458333333)</f>
        <v>44987.645833333299</v>
      </c>
      <c r="B780" s="1">
        <f ca="1">IFERROR(__xludf.DUMMYFUNCTION("""COMPUTED_VALUE"""),2165)</f>
        <v>2165</v>
      </c>
    </row>
    <row r="781" spans="1:2" x14ac:dyDescent="0.35">
      <c r="A781" s="2">
        <f ca="1">IFERROR(__xludf.DUMMYFUNCTION("""COMPUTED_VALUE"""),44988.6458333333)</f>
        <v>44988.645833333299</v>
      </c>
      <c r="B781" s="1">
        <f ca="1">IFERROR(__xludf.DUMMYFUNCTION("""COMPUTED_VALUE"""),2185)</f>
        <v>2185</v>
      </c>
    </row>
    <row r="782" spans="1:2" x14ac:dyDescent="0.35">
      <c r="A782" s="2">
        <f ca="1">IFERROR(__xludf.DUMMYFUNCTION("""COMPUTED_VALUE"""),44991.6458333333)</f>
        <v>44991.645833333299</v>
      </c>
      <c r="B782" s="1">
        <f ca="1">IFERROR(__xludf.DUMMYFUNCTION("""COMPUTED_VALUE"""),2205)</f>
        <v>2205</v>
      </c>
    </row>
    <row r="783" spans="1:2" x14ac:dyDescent="0.35">
      <c r="A783" s="2">
        <f ca="1">IFERROR(__xludf.DUMMYFUNCTION("""COMPUTED_VALUE"""),44992.6458333333)</f>
        <v>44992.645833333299</v>
      </c>
      <c r="B783" s="1">
        <f ca="1">IFERROR(__xludf.DUMMYFUNCTION("""COMPUTED_VALUE"""),2200)</f>
        <v>2200</v>
      </c>
    </row>
    <row r="784" spans="1:2" x14ac:dyDescent="0.35">
      <c r="A784" s="2">
        <f ca="1">IFERROR(__xludf.DUMMYFUNCTION("""COMPUTED_VALUE"""),44993.6458333333)</f>
        <v>44993.645833333299</v>
      </c>
      <c r="B784" s="1">
        <f ca="1">IFERROR(__xludf.DUMMYFUNCTION("""COMPUTED_VALUE"""),2175)</f>
        <v>2175</v>
      </c>
    </row>
    <row r="785" spans="1:2" x14ac:dyDescent="0.35">
      <c r="A785" s="2">
        <f ca="1">IFERROR(__xludf.DUMMYFUNCTION("""COMPUTED_VALUE"""),44994.6458333333)</f>
        <v>44994.645833333299</v>
      </c>
      <c r="B785" s="1">
        <f ca="1">IFERROR(__xludf.DUMMYFUNCTION("""COMPUTED_VALUE"""),2180)</f>
        <v>2180</v>
      </c>
    </row>
    <row r="786" spans="1:2" x14ac:dyDescent="0.35">
      <c r="A786" s="2">
        <f ca="1">IFERROR(__xludf.DUMMYFUNCTION("""COMPUTED_VALUE"""),44995.6458333333)</f>
        <v>44995.645833333299</v>
      </c>
      <c r="B786" s="1">
        <f ca="1">IFERROR(__xludf.DUMMYFUNCTION("""COMPUTED_VALUE"""),2150)</f>
        <v>2150</v>
      </c>
    </row>
    <row r="787" spans="1:2" x14ac:dyDescent="0.35">
      <c r="A787" s="2">
        <f ca="1">IFERROR(__xludf.DUMMYFUNCTION("""COMPUTED_VALUE"""),44998.6458333333)</f>
        <v>44998.645833333299</v>
      </c>
      <c r="B787" s="1">
        <f ca="1">IFERROR(__xludf.DUMMYFUNCTION("""COMPUTED_VALUE"""),2080)</f>
        <v>2080</v>
      </c>
    </row>
    <row r="788" spans="1:2" x14ac:dyDescent="0.35">
      <c r="A788" s="2">
        <f ca="1">IFERROR(__xludf.DUMMYFUNCTION("""COMPUTED_VALUE"""),44999.6458333333)</f>
        <v>44999.645833333299</v>
      </c>
      <c r="B788" s="1">
        <f ca="1">IFERROR(__xludf.DUMMYFUNCTION("""COMPUTED_VALUE"""),1990)</f>
        <v>1990</v>
      </c>
    </row>
    <row r="789" spans="1:2" x14ac:dyDescent="0.35">
      <c r="A789" s="2">
        <f ca="1">IFERROR(__xludf.DUMMYFUNCTION("""COMPUTED_VALUE"""),45000.6458333333)</f>
        <v>45000.645833333299</v>
      </c>
      <c r="B789" s="1">
        <f ca="1">IFERROR(__xludf.DUMMYFUNCTION("""COMPUTED_VALUE"""),2110)</f>
        <v>2110</v>
      </c>
    </row>
    <row r="790" spans="1:2" x14ac:dyDescent="0.35">
      <c r="A790" s="2">
        <f ca="1">IFERROR(__xludf.DUMMYFUNCTION("""COMPUTED_VALUE"""),45001.6458333333)</f>
        <v>45001.645833333299</v>
      </c>
      <c r="B790" s="1">
        <f ca="1">IFERROR(__xludf.DUMMYFUNCTION("""COMPUTED_VALUE"""),2085)</f>
        <v>2085</v>
      </c>
    </row>
    <row r="791" spans="1:2" x14ac:dyDescent="0.35">
      <c r="A791" s="2">
        <f ca="1">IFERROR(__xludf.DUMMYFUNCTION("""COMPUTED_VALUE"""),45002.6458333333)</f>
        <v>45002.645833333299</v>
      </c>
      <c r="B791" s="1">
        <f ca="1">IFERROR(__xludf.DUMMYFUNCTION("""COMPUTED_VALUE"""),2110)</f>
        <v>2110</v>
      </c>
    </row>
    <row r="792" spans="1:2" x14ac:dyDescent="0.35">
      <c r="A792" s="2">
        <f ca="1">IFERROR(__xludf.DUMMYFUNCTION("""COMPUTED_VALUE"""),45005.6458333333)</f>
        <v>45005.645833333299</v>
      </c>
      <c r="B792" s="1">
        <f ca="1">IFERROR(__xludf.DUMMYFUNCTION("""COMPUTED_VALUE"""),2110)</f>
        <v>2110</v>
      </c>
    </row>
    <row r="793" spans="1:2" x14ac:dyDescent="0.35">
      <c r="A793" s="2">
        <f ca="1">IFERROR(__xludf.DUMMYFUNCTION("""COMPUTED_VALUE"""),45006.6458333333)</f>
        <v>45006.645833333299</v>
      </c>
      <c r="B793" s="1">
        <f ca="1">IFERROR(__xludf.DUMMYFUNCTION("""COMPUTED_VALUE"""),2060)</f>
        <v>2060</v>
      </c>
    </row>
    <row r="794" spans="1:2" x14ac:dyDescent="0.35">
      <c r="A794" s="2">
        <f ca="1">IFERROR(__xludf.DUMMYFUNCTION("""COMPUTED_VALUE"""),45007.6458333333)</f>
        <v>45007.645833333299</v>
      </c>
      <c r="B794" s="1">
        <f ca="1">IFERROR(__xludf.DUMMYFUNCTION("""COMPUTED_VALUE"""),2080)</f>
        <v>2080</v>
      </c>
    </row>
    <row r="795" spans="1:2" x14ac:dyDescent="0.35">
      <c r="A795" s="2">
        <f ca="1">IFERROR(__xludf.DUMMYFUNCTION("""COMPUTED_VALUE"""),45008.6458333333)</f>
        <v>45008.645833333299</v>
      </c>
      <c r="B795" s="1">
        <f ca="1">IFERROR(__xludf.DUMMYFUNCTION("""COMPUTED_VALUE"""),2070)</f>
        <v>2070</v>
      </c>
    </row>
    <row r="796" spans="1:2" x14ac:dyDescent="0.35">
      <c r="A796" s="2">
        <f ca="1">IFERROR(__xludf.DUMMYFUNCTION("""COMPUTED_VALUE"""),45009.6458333333)</f>
        <v>45009.645833333299</v>
      </c>
      <c r="B796" s="1">
        <f ca="1">IFERROR(__xludf.DUMMYFUNCTION("""COMPUTED_VALUE"""),2045)</f>
        <v>2045</v>
      </c>
    </row>
    <row r="797" spans="1:2" x14ac:dyDescent="0.35">
      <c r="A797" s="2">
        <f ca="1">IFERROR(__xludf.DUMMYFUNCTION("""COMPUTED_VALUE"""),45012.6458333333)</f>
        <v>45012.645833333299</v>
      </c>
      <c r="B797" s="1">
        <f ca="1">IFERROR(__xludf.DUMMYFUNCTION("""COMPUTED_VALUE"""),2055)</f>
        <v>2055</v>
      </c>
    </row>
    <row r="798" spans="1:2" x14ac:dyDescent="0.35">
      <c r="A798" s="2">
        <f ca="1">IFERROR(__xludf.DUMMYFUNCTION("""COMPUTED_VALUE"""),45013.6458333333)</f>
        <v>45013.645833333299</v>
      </c>
      <c r="B798" s="1">
        <f ca="1">IFERROR(__xludf.DUMMYFUNCTION("""COMPUTED_VALUE"""),2065)</f>
        <v>2065</v>
      </c>
    </row>
    <row r="799" spans="1:2" x14ac:dyDescent="0.35">
      <c r="A799" s="2">
        <f ca="1">IFERROR(__xludf.DUMMYFUNCTION("""COMPUTED_VALUE"""),45014.6458333333)</f>
        <v>45014.645833333299</v>
      </c>
      <c r="B799" s="1">
        <f ca="1">IFERROR(__xludf.DUMMYFUNCTION("""COMPUTED_VALUE"""),2090)</f>
        <v>2090</v>
      </c>
    </row>
    <row r="800" spans="1:2" x14ac:dyDescent="0.35">
      <c r="A800" s="2">
        <f ca="1">IFERROR(__xludf.DUMMYFUNCTION("""COMPUTED_VALUE"""),45015.6458333333)</f>
        <v>45015.645833333299</v>
      </c>
      <c r="B800" s="1">
        <f ca="1">IFERROR(__xludf.DUMMYFUNCTION("""COMPUTED_VALUE"""),2095)</f>
        <v>2095</v>
      </c>
    </row>
    <row r="801" spans="1:2" x14ac:dyDescent="0.35">
      <c r="A801" s="2">
        <f ca="1">IFERROR(__xludf.DUMMYFUNCTION("""COMPUTED_VALUE"""),45016.6458333333)</f>
        <v>45016.645833333299</v>
      </c>
      <c r="B801" s="1">
        <f ca="1">IFERROR(__xludf.DUMMYFUNCTION("""COMPUTED_VALUE"""),2100)</f>
        <v>2100</v>
      </c>
    </row>
    <row r="802" spans="1:2" x14ac:dyDescent="0.35">
      <c r="A802" s="2">
        <f ca="1">IFERROR(__xludf.DUMMYFUNCTION("""COMPUTED_VALUE"""),45019.6458333333)</f>
        <v>45019.645833333299</v>
      </c>
      <c r="B802" s="1">
        <f ca="1">IFERROR(__xludf.DUMMYFUNCTION("""COMPUTED_VALUE"""),2085)</f>
        <v>2085</v>
      </c>
    </row>
    <row r="803" spans="1:2" x14ac:dyDescent="0.35">
      <c r="A803" s="2">
        <f ca="1">IFERROR(__xludf.DUMMYFUNCTION("""COMPUTED_VALUE"""),45020.6458333333)</f>
        <v>45020.645833333299</v>
      </c>
      <c r="B803" s="1">
        <f ca="1">IFERROR(__xludf.DUMMYFUNCTION("""COMPUTED_VALUE"""),2100)</f>
        <v>2100</v>
      </c>
    </row>
    <row r="804" spans="1:2" x14ac:dyDescent="0.35">
      <c r="A804" s="2">
        <f ca="1">IFERROR(__xludf.DUMMYFUNCTION("""COMPUTED_VALUE"""),45021.6458333333)</f>
        <v>45021.645833333299</v>
      </c>
      <c r="B804" s="1">
        <f ca="1">IFERROR(__xludf.DUMMYFUNCTION("""COMPUTED_VALUE"""),2095)</f>
        <v>2095</v>
      </c>
    </row>
    <row r="805" spans="1:2" x14ac:dyDescent="0.35">
      <c r="A805" s="2">
        <f ca="1">IFERROR(__xludf.DUMMYFUNCTION("""COMPUTED_VALUE"""),45022.6458333333)</f>
        <v>45022.645833333299</v>
      </c>
      <c r="B805" s="1">
        <f ca="1">IFERROR(__xludf.DUMMYFUNCTION("""COMPUTED_VALUE"""),2090)</f>
        <v>2090</v>
      </c>
    </row>
    <row r="806" spans="1:2" x14ac:dyDescent="0.35">
      <c r="A806" s="2">
        <f ca="1">IFERROR(__xludf.DUMMYFUNCTION("""COMPUTED_VALUE"""),45023.6458333333)</f>
        <v>45023.645833333299</v>
      </c>
      <c r="B806" s="1">
        <f ca="1">IFERROR(__xludf.DUMMYFUNCTION("""COMPUTED_VALUE"""),2095)</f>
        <v>2095</v>
      </c>
    </row>
    <row r="807" spans="1:2" x14ac:dyDescent="0.35">
      <c r="A807" s="2">
        <f ca="1">IFERROR(__xludf.DUMMYFUNCTION("""COMPUTED_VALUE"""),45026.6458333333)</f>
        <v>45026.645833333299</v>
      </c>
      <c r="B807" s="1">
        <f ca="1">IFERROR(__xludf.DUMMYFUNCTION("""COMPUTED_VALUE"""),2055)</f>
        <v>2055</v>
      </c>
    </row>
    <row r="808" spans="1:2" x14ac:dyDescent="0.35">
      <c r="A808" s="2">
        <f ca="1">IFERROR(__xludf.DUMMYFUNCTION("""COMPUTED_VALUE"""),45027.6458333333)</f>
        <v>45027.645833333299</v>
      </c>
      <c r="B808" s="1">
        <f ca="1">IFERROR(__xludf.DUMMYFUNCTION("""COMPUTED_VALUE"""),2045)</f>
        <v>2045</v>
      </c>
    </row>
    <row r="809" spans="1:2" x14ac:dyDescent="0.35">
      <c r="A809" s="2">
        <f ca="1">IFERROR(__xludf.DUMMYFUNCTION("""COMPUTED_VALUE"""),45028.6458333333)</f>
        <v>45028.645833333299</v>
      </c>
      <c r="B809" s="1">
        <f ca="1">IFERROR(__xludf.DUMMYFUNCTION("""COMPUTED_VALUE"""),2050)</f>
        <v>2050</v>
      </c>
    </row>
    <row r="810" spans="1:2" x14ac:dyDescent="0.35">
      <c r="A810" s="2">
        <f ca="1">IFERROR(__xludf.DUMMYFUNCTION("""COMPUTED_VALUE"""),45029.6458333333)</f>
        <v>45029.645833333299</v>
      </c>
      <c r="B810" s="1">
        <f ca="1">IFERROR(__xludf.DUMMYFUNCTION("""COMPUTED_VALUE"""),2080)</f>
        <v>2080</v>
      </c>
    </row>
    <row r="811" spans="1:2" x14ac:dyDescent="0.35">
      <c r="A811" s="2">
        <f ca="1">IFERROR(__xludf.DUMMYFUNCTION("""COMPUTED_VALUE"""),45030.6458333333)</f>
        <v>45030.645833333299</v>
      </c>
      <c r="B811" s="1">
        <f ca="1">IFERROR(__xludf.DUMMYFUNCTION("""COMPUTED_VALUE"""),2070)</f>
        <v>2070</v>
      </c>
    </row>
    <row r="812" spans="1:2" x14ac:dyDescent="0.35">
      <c r="A812" s="2">
        <f ca="1">IFERROR(__xludf.DUMMYFUNCTION("""COMPUTED_VALUE"""),45033.6458333333)</f>
        <v>45033.645833333299</v>
      </c>
      <c r="B812" s="1">
        <f ca="1">IFERROR(__xludf.DUMMYFUNCTION("""COMPUTED_VALUE"""),2075)</f>
        <v>2075</v>
      </c>
    </row>
    <row r="813" spans="1:2" x14ac:dyDescent="0.35">
      <c r="A813" s="2">
        <f ca="1">IFERROR(__xludf.DUMMYFUNCTION("""COMPUTED_VALUE"""),45034.6458333333)</f>
        <v>45034.645833333299</v>
      </c>
      <c r="B813" s="1">
        <f ca="1">IFERROR(__xludf.DUMMYFUNCTION("""COMPUTED_VALUE"""),2095)</f>
        <v>2095</v>
      </c>
    </row>
    <row r="814" spans="1:2" x14ac:dyDescent="0.35">
      <c r="A814" s="2">
        <f ca="1">IFERROR(__xludf.DUMMYFUNCTION("""COMPUTED_VALUE"""),45035.6458333333)</f>
        <v>45035.645833333299</v>
      </c>
      <c r="B814" s="1">
        <f ca="1">IFERROR(__xludf.DUMMYFUNCTION("""COMPUTED_VALUE"""),2130)</f>
        <v>2130</v>
      </c>
    </row>
    <row r="815" spans="1:2" x14ac:dyDescent="0.35">
      <c r="A815" s="2">
        <f ca="1">IFERROR(__xludf.DUMMYFUNCTION("""COMPUTED_VALUE"""),45036.6458333333)</f>
        <v>45036.645833333299</v>
      </c>
      <c r="B815" s="1">
        <f ca="1">IFERROR(__xludf.DUMMYFUNCTION("""COMPUTED_VALUE"""),2115)</f>
        <v>2115</v>
      </c>
    </row>
    <row r="816" spans="1:2" x14ac:dyDescent="0.35">
      <c r="A816" s="2">
        <f ca="1">IFERROR(__xludf.DUMMYFUNCTION("""COMPUTED_VALUE"""),45037.6458333333)</f>
        <v>45037.645833333299</v>
      </c>
      <c r="B816" s="1">
        <f ca="1">IFERROR(__xludf.DUMMYFUNCTION("""COMPUTED_VALUE"""),2150)</f>
        <v>2150</v>
      </c>
    </row>
    <row r="817" spans="1:2" x14ac:dyDescent="0.35">
      <c r="A817" s="2">
        <f ca="1">IFERROR(__xludf.DUMMYFUNCTION("""COMPUTED_VALUE"""),45040.6458333333)</f>
        <v>45040.645833333299</v>
      </c>
      <c r="B817" s="1">
        <f ca="1">IFERROR(__xludf.DUMMYFUNCTION("""COMPUTED_VALUE"""),2145)</f>
        <v>2145</v>
      </c>
    </row>
    <row r="818" spans="1:2" x14ac:dyDescent="0.35">
      <c r="A818" s="2">
        <f ca="1">IFERROR(__xludf.DUMMYFUNCTION("""COMPUTED_VALUE"""),45041.6458333333)</f>
        <v>45041.645833333299</v>
      </c>
      <c r="B818" s="1">
        <f ca="1">IFERROR(__xludf.DUMMYFUNCTION("""COMPUTED_VALUE"""),2100)</f>
        <v>2100</v>
      </c>
    </row>
    <row r="819" spans="1:2" x14ac:dyDescent="0.35">
      <c r="A819" s="2">
        <f ca="1">IFERROR(__xludf.DUMMYFUNCTION("""COMPUTED_VALUE"""),45042.6458333333)</f>
        <v>45042.645833333299</v>
      </c>
      <c r="B819" s="1">
        <f ca="1">IFERROR(__xludf.DUMMYFUNCTION("""COMPUTED_VALUE"""),2110)</f>
        <v>2110</v>
      </c>
    </row>
    <row r="820" spans="1:2" x14ac:dyDescent="0.35">
      <c r="A820" s="2">
        <f ca="1">IFERROR(__xludf.DUMMYFUNCTION("""COMPUTED_VALUE"""),45043.6458333333)</f>
        <v>45043.645833333299</v>
      </c>
      <c r="B820" s="1">
        <f ca="1">IFERROR(__xludf.DUMMYFUNCTION("""COMPUTED_VALUE"""),2105)</f>
        <v>2105</v>
      </c>
    </row>
    <row r="821" spans="1:2" x14ac:dyDescent="0.35">
      <c r="A821" s="2">
        <f ca="1">IFERROR(__xludf.DUMMYFUNCTION("""COMPUTED_VALUE"""),45044.6458333333)</f>
        <v>45044.645833333299</v>
      </c>
      <c r="B821" s="1">
        <f ca="1">IFERROR(__xludf.DUMMYFUNCTION("""COMPUTED_VALUE"""),2095)</f>
        <v>2095</v>
      </c>
    </row>
    <row r="822" spans="1:2" x14ac:dyDescent="0.35">
      <c r="A822" s="2">
        <f ca="1">IFERROR(__xludf.DUMMYFUNCTION("""COMPUTED_VALUE"""),45048.6458333333)</f>
        <v>45048.645833333299</v>
      </c>
      <c r="B822" s="1">
        <f ca="1">IFERROR(__xludf.DUMMYFUNCTION("""COMPUTED_VALUE"""),2090)</f>
        <v>2090</v>
      </c>
    </row>
    <row r="823" spans="1:2" x14ac:dyDescent="0.35">
      <c r="A823" s="2">
        <f ca="1">IFERROR(__xludf.DUMMYFUNCTION("""COMPUTED_VALUE"""),45049.6458333333)</f>
        <v>45049.645833333299</v>
      </c>
      <c r="B823" s="1">
        <f ca="1">IFERROR(__xludf.DUMMYFUNCTION("""COMPUTED_VALUE"""),2065)</f>
        <v>2065</v>
      </c>
    </row>
    <row r="824" spans="1:2" x14ac:dyDescent="0.35">
      <c r="A824" s="2">
        <f ca="1">IFERROR(__xludf.DUMMYFUNCTION("""COMPUTED_VALUE"""),45050.6458333333)</f>
        <v>45050.645833333299</v>
      </c>
      <c r="B824" s="1">
        <f ca="1">IFERROR(__xludf.DUMMYFUNCTION("""COMPUTED_VALUE"""),2075)</f>
        <v>2075</v>
      </c>
    </row>
    <row r="825" spans="1:2" x14ac:dyDescent="0.35">
      <c r="A825" s="2">
        <f ca="1">IFERROR(__xludf.DUMMYFUNCTION("""COMPUTED_VALUE"""),45054.6458333333)</f>
        <v>45054.645833333299</v>
      </c>
      <c r="B825" s="1">
        <f ca="1">IFERROR(__xludf.DUMMYFUNCTION("""COMPUTED_VALUE"""),2095)</f>
        <v>2095</v>
      </c>
    </row>
    <row r="826" spans="1:2" x14ac:dyDescent="0.35">
      <c r="A826" s="2">
        <f ca="1">IFERROR(__xludf.DUMMYFUNCTION("""COMPUTED_VALUE"""),45055.6458333333)</f>
        <v>45055.645833333299</v>
      </c>
      <c r="B826" s="1">
        <f ca="1">IFERROR(__xludf.DUMMYFUNCTION("""COMPUTED_VALUE"""),2100)</f>
        <v>2100</v>
      </c>
    </row>
    <row r="827" spans="1:2" x14ac:dyDescent="0.35">
      <c r="A827" s="2">
        <f ca="1">IFERROR(__xludf.DUMMYFUNCTION("""COMPUTED_VALUE"""),45056.6458333333)</f>
        <v>45056.645833333299</v>
      </c>
      <c r="B827" s="1">
        <f ca="1">IFERROR(__xludf.DUMMYFUNCTION("""COMPUTED_VALUE"""),2145)</f>
        <v>2145</v>
      </c>
    </row>
    <row r="828" spans="1:2" x14ac:dyDescent="0.35">
      <c r="A828" s="2">
        <f ca="1">IFERROR(__xludf.DUMMYFUNCTION("""COMPUTED_VALUE"""),45057.6458333333)</f>
        <v>45057.645833333299</v>
      </c>
      <c r="B828" s="1">
        <f ca="1">IFERROR(__xludf.DUMMYFUNCTION("""COMPUTED_VALUE"""),2135)</f>
        <v>2135</v>
      </c>
    </row>
    <row r="829" spans="1:2" x14ac:dyDescent="0.35">
      <c r="A829" s="2">
        <f ca="1">IFERROR(__xludf.DUMMYFUNCTION("""COMPUTED_VALUE"""),45058.6458333333)</f>
        <v>45058.645833333299</v>
      </c>
      <c r="B829" s="1">
        <f ca="1">IFERROR(__xludf.DUMMYFUNCTION("""COMPUTED_VALUE"""),2145)</f>
        <v>2145</v>
      </c>
    </row>
    <row r="830" spans="1:2" x14ac:dyDescent="0.35">
      <c r="A830" s="2">
        <f ca="1">IFERROR(__xludf.DUMMYFUNCTION("""COMPUTED_VALUE"""),45061.6458333333)</f>
        <v>45061.645833333299</v>
      </c>
      <c r="B830" s="1">
        <f ca="1">IFERROR(__xludf.DUMMYFUNCTION("""COMPUTED_VALUE"""),2200)</f>
        <v>2200</v>
      </c>
    </row>
    <row r="831" spans="1:2" x14ac:dyDescent="0.35">
      <c r="A831" s="2">
        <f ca="1">IFERROR(__xludf.DUMMYFUNCTION("""COMPUTED_VALUE"""),45062.6458333333)</f>
        <v>45062.645833333299</v>
      </c>
      <c r="B831" s="1">
        <f ca="1">IFERROR(__xludf.DUMMYFUNCTION("""COMPUTED_VALUE"""),2070)</f>
        <v>2070</v>
      </c>
    </row>
    <row r="832" spans="1:2" x14ac:dyDescent="0.35">
      <c r="A832" s="2">
        <f ca="1">IFERROR(__xludf.DUMMYFUNCTION("""COMPUTED_VALUE"""),45063.6458333333)</f>
        <v>45063.645833333299</v>
      </c>
      <c r="B832" s="1">
        <f ca="1">IFERROR(__xludf.DUMMYFUNCTION("""COMPUTED_VALUE"""),2080)</f>
        <v>2080</v>
      </c>
    </row>
    <row r="833" spans="1:2" x14ac:dyDescent="0.35">
      <c r="A833" s="2">
        <f ca="1">IFERROR(__xludf.DUMMYFUNCTION("""COMPUTED_VALUE"""),45064.6458333333)</f>
        <v>45064.645833333299</v>
      </c>
      <c r="B833" s="1">
        <f ca="1">IFERROR(__xludf.DUMMYFUNCTION("""COMPUTED_VALUE"""),2040)</f>
        <v>2040</v>
      </c>
    </row>
    <row r="834" spans="1:2" x14ac:dyDescent="0.35">
      <c r="A834" s="2">
        <f ca="1">IFERROR(__xludf.DUMMYFUNCTION("""COMPUTED_VALUE"""),45065.6458333333)</f>
        <v>45065.645833333299</v>
      </c>
      <c r="B834" s="1">
        <f ca="1">IFERROR(__xludf.DUMMYFUNCTION("""COMPUTED_VALUE"""),2040)</f>
        <v>2040</v>
      </c>
    </row>
    <row r="835" spans="1:2" x14ac:dyDescent="0.35">
      <c r="A835" s="2">
        <f ca="1">IFERROR(__xludf.DUMMYFUNCTION("""COMPUTED_VALUE"""),45068.6458333333)</f>
        <v>45068.645833333299</v>
      </c>
      <c r="B835" s="1">
        <f ca="1">IFERROR(__xludf.DUMMYFUNCTION("""COMPUTED_VALUE"""),2080)</f>
        <v>2080</v>
      </c>
    </row>
    <row r="836" spans="1:2" x14ac:dyDescent="0.35">
      <c r="A836" s="2">
        <f ca="1">IFERROR(__xludf.DUMMYFUNCTION("""COMPUTED_VALUE"""),45069.6458333333)</f>
        <v>45069.645833333299</v>
      </c>
      <c r="B836" s="1">
        <f ca="1">IFERROR(__xludf.DUMMYFUNCTION("""COMPUTED_VALUE"""),2100)</f>
        <v>2100</v>
      </c>
    </row>
    <row r="837" spans="1:2" x14ac:dyDescent="0.35">
      <c r="A837" s="2">
        <f ca="1">IFERROR(__xludf.DUMMYFUNCTION("""COMPUTED_VALUE"""),45070.6458333333)</f>
        <v>45070.645833333299</v>
      </c>
      <c r="B837" s="1">
        <f ca="1">IFERROR(__xludf.DUMMYFUNCTION("""COMPUTED_VALUE"""),2075)</f>
        <v>2075</v>
      </c>
    </row>
    <row r="838" spans="1:2" x14ac:dyDescent="0.35">
      <c r="A838" s="2">
        <f ca="1">IFERROR(__xludf.DUMMYFUNCTION("""COMPUTED_VALUE"""),45071.6458333333)</f>
        <v>45071.645833333299</v>
      </c>
      <c r="B838" s="1">
        <f ca="1">IFERROR(__xludf.DUMMYFUNCTION("""COMPUTED_VALUE"""),2045)</f>
        <v>2045</v>
      </c>
    </row>
    <row r="839" spans="1:2" x14ac:dyDescent="0.35">
      <c r="A839" s="2">
        <f ca="1">IFERROR(__xludf.DUMMYFUNCTION("""COMPUTED_VALUE"""),45072.6458333333)</f>
        <v>45072.645833333299</v>
      </c>
      <c r="B839" s="1">
        <f ca="1">IFERROR(__xludf.DUMMYFUNCTION("""COMPUTED_VALUE"""),1973)</f>
        <v>1973</v>
      </c>
    </row>
    <row r="840" spans="1:2" x14ac:dyDescent="0.35">
      <c r="A840" s="2">
        <f ca="1">IFERROR(__xludf.DUMMYFUNCTION("""COMPUTED_VALUE"""),45076.6458333333)</f>
        <v>45076.645833333299</v>
      </c>
      <c r="B840" s="1">
        <f ca="1">IFERROR(__xludf.DUMMYFUNCTION("""COMPUTED_VALUE"""),2030)</f>
        <v>2030</v>
      </c>
    </row>
    <row r="841" spans="1:2" x14ac:dyDescent="0.35">
      <c r="A841" s="2">
        <f ca="1">IFERROR(__xludf.DUMMYFUNCTION("""COMPUTED_VALUE"""),45077.6458333333)</f>
        <v>45077.645833333299</v>
      </c>
      <c r="B841" s="1">
        <f ca="1">IFERROR(__xludf.DUMMYFUNCTION("""COMPUTED_VALUE"""),2010)</f>
        <v>2010</v>
      </c>
    </row>
    <row r="842" spans="1:2" x14ac:dyDescent="0.35">
      <c r="A842" s="2">
        <f ca="1">IFERROR(__xludf.DUMMYFUNCTION("""COMPUTED_VALUE"""),45078.6458333333)</f>
        <v>45078.645833333299</v>
      </c>
      <c r="B842" s="1">
        <f ca="1">IFERROR(__xludf.DUMMYFUNCTION("""COMPUTED_VALUE"""),1997)</f>
        <v>1997</v>
      </c>
    </row>
    <row r="843" spans="1:2" x14ac:dyDescent="0.35">
      <c r="A843" s="2">
        <f ca="1">IFERROR(__xludf.DUMMYFUNCTION("""COMPUTED_VALUE"""),45079.6458333333)</f>
        <v>45079.645833333299</v>
      </c>
      <c r="B843" s="1">
        <f ca="1">IFERROR(__xludf.DUMMYFUNCTION("""COMPUTED_VALUE"""),1996)</f>
        <v>1996</v>
      </c>
    </row>
    <row r="844" spans="1:2" x14ac:dyDescent="0.35">
      <c r="A844" s="2">
        <f ca="1">IFERROR(__xludf.DUMMYFUNCTION("""COMPUTED_VALUE"""),45082.6458333333)</f>
        <v>45082.645833333299</v>
      </c>
      <c r="B844" s="1">
        <f ca="1">IFERROR(__xludf.DUMMYFUNCTION("""COMPUTED_VALUE"""),1998)</f>
        <v>1998</v>
      </c>
    </row>
    <row r="845" spans="1:2" x14ac:dyDescent="0.35">
      <c r="A845" s="2">
        <f ca="1">IFERROR(__xludf.DUMMYFUNCTION("""COMPUTED_VALUE"""),45084.6458333333)</f>
        <v>45084.645833333299</v>
      </c>
      <c r="B845" s="1">
        <f ca="1">IFERROR(__xludf.DUMMYFUNCTION("""COMPUTED_VALUE"""),1943)</f>
        <v>1943</v>
      </c>
    </row>
    <row r="846" spans="1:2" x14ac:dyDescent="0.35">
      <c r="A846" s="2">
        <f ca="1">IFERROR(__xludf.DUMMYFUNCTION("""COMPUTED_VALUE"""),45085.6458333333)</f>
        <v>45085.645833333299</v>
      </c>
      <c r="B846" s="1">
        <f ca="1">IFERROR(__xludf.DUMMYFUNCTION("""COMPUTED_VALUE"""),1922)</f>
        <v>1922</v>
      </c>
    </row>
    <row r="847" spans="1:2" x14ac:dyDescent="0.35">
      <c r="A847" s="2">
        <f ca="1">IFERROR(__xludf.DUMMYFUNCTION("""COMPUTED_VALUE"""),45086.6458333333)</f>
        <v>45086.645833333299</v>
      </c>
      <c r="B847" s="1">
        <f ca="1">IFERROR(__xludf.DUMMYFUNCTION("""COMPUTED_VALUE"""),1937)</f>
        <v>1937</v>
      </c>
    </row>
    <row r="848" spans="1:2" x14ac:dyDescent="0.35">
      <c r="A848" s="2">
        <f ca="1">IFERROR(__xludf.DUMMYFUNCTION("""COMPUTED_VALUE"""),45089.6458333333)</f>
        <v>45089.645833333299</v>
      </c>
      <c r="B848" s="1">
        <f ca="1">IFERROR(__xludf.DUMMYFUNCTION("""COMPUTED_VALUE"""),1926)</f>
        <v>1926</v>
      </c>
    </row>
    <row r="849" spans="1:2" x14ac:dyDescent="0.35">
      <c r="A849" s="2">
        <f ca="1">IFERROR(__xludf.DUMMYFUNCTION("""COMPUTED_VALUE"""),45090.6458333333)</f>
        <v>45090.645833333299</v>
      </c>
      <c r="B849" s="1">
        <f ca="1">IFERROR(__xludf.DUMMYFUNCTION("""COMPUTED_VALUE"""),1926)</f>
        <v>1926</v>
      </c>
    </row>
    <row r="850" spans="1:2" x14ac:dyDescent="0.35">
      <c r="A850" s="2">
        <f ca="1">IFERROR(__xludf.DUMMYFUNCTION("""COMPUTED_VALUE"""),45091.6458333333)</f>
        <v>45091.645833333299</v>
      </c>
      <c r="B850" s="1">
        <f ca="1">IFERROR(__xludf.DUMMYFUNCTION("""COMPUTED_VALUE"""),1865)</f>
        <v>1865</v>
      </c>
    </row>
    <row r="851" spans="1:2" x14ac:dyDescent="0.35">
      <c r="A851" s="2">
        <f ca="1">IFERROR(__xludf.DUMMYFUNCTION("""COMPUTED_VALUE"""),45092.6458333333)</f>
        <v>45092.645833333299</v>
      </c>
      <c r="B851" s="1">
        <f ca="1">IFERROR(__xludf.DUMMYFUNCTION("""COMPUTED_VALUE"""),1881)</f>
        <v>1881</v>
      </c>
    </row>
    <row r="852" spans="1:2" x14ac:dyDescent="0.35">
      <c r="A852" s="2">
        <f ca="1">IFERROR(__xludf.DUMMYFUNCTION("""COMPUTED_VALUE"""),45093.6458333333)</f>
        <v>45093.645833333299</v>
      </c>
      <c r="B852" s="1">
        <f ca="1">IFERROR(__xludf.DUMMYFUNCTION("""COMPUTED_VALUE"""),1941)</f>
        <v>1941</v>
      </c>
    </row>
    <row r="853" spans="1:2" x14ac:dyDescent="0.35">
      <c r="A853" s="2">
        <f ca="1">IFERROR(__xludf.DUMMYFUNCTION("""COMPUTED_VALUE"""),45096.6458333333)</f>
        <v>45096.645833333299</v>
      </c>
      <c r="B853" s="1">
        <f ca="1">IFERROR(__xludf.DUMMYFUNCTION("""COMPUTED_VALUE"""),1971)</f>
        <v>1971</v>
      </c>
    </row>
    <row r="854" spans="1:2" x14ac:dyDescent="0.35">
      <c r="A854" s="2">
        <f ca="1">IFERROR(__xludf.DUMMYFUNCTION("""COMPUTED_VALUE"""),45097.6458333333)</f>
        <v>45097.645833333299</v>
      </c>
      <c r="B854" s="1">
        <f ca="1">IFERROR(__xludf.DUMMYFUNCTION("""COMPUTED_VALUE"""),1978)</f>
        <v>1978</v>
      </c>
    </row>
    <row r="855" spans="1:2" x14ac:dyDescent="0.35">
      <c r="A855" s="2">
        <f ca="1">IFERROR(__xludf.DUMMYFUNCTION("""COMPUTED_VALUE"""),45098.6458333333)</f>
        <v>45098.645833333299</v>
      </c>
      <c r="B855" s="1">
        <f ca="1">IFERROR(__xludf.DUMMYFUNCTION("""COMPUTED_VALUE"""),1934)</f>
        <v>1934</v>
      </c>
    </row>
    <row r="856" spans="1:2" x14ac:dyDescent="0.35">
      <c r="A856" s="2">
        <f ca="1">IFERROR(__xludf.DUMMYFUNCTION("""COMPUTED_VALUE"""),45099.6458333333)</f>
        <v>45099.645833333299</v>
      </c>
      <c r="B856" s="1">
        <f ca="1">IFERROR(__xludf.DUMMYFUNCTION("""COMPUTED_VALUE"""),1931)</f>
        <v>1931</v>
      </c>
    </row>
    <row r="857" spans="1:2" x14ac:dyDescent="0.35">
      <c r="A857" s="2">
        <f ca="1">IFERROR(__xludf.DUMMYFUNCTION("""COMPUTED_VALUE"""),45100.6458333333)</f>
        <v>45100.645833333299</v>
      </c>
      <c r="B857" s="1">
        <f ca="1">IFERROR(__xludf.DUMMYFUNCTION("""COMPUTED_VALUE"""),1898)</f>
        <v>1898</v>
      </c>
    </row>
    <row r="858" spans="1:2" x14ac:dyDescent="0.35">
      <c r="A858" s="2">
        <f ca="1">IFERROR(__xludf.DUMMYFUNCTION("""COMPUTED_VALUE"""),45103.6458333333)</f>
        <v>45103.645833333299</v>
      </c>
      <c r="B858" s="1">
        <f ca="1">IFERROR(__xludf.DUMMYFUNCTION("""COMPUTED_VALUE"""),1895)</f>
        <v>1895</v>
      </c>
    </row>
    <row r="859" spans="1:2" x14ac:dyDescent="0.35">
      <c r="A859" s="2">
        <f ca="1">IFERROR(__xludf.DUMMYFUNCTION("""COMPUTED_VALUE"""),45104.6458333333)</f>
        <v>45104.645833333299</v>
      </c>
      <c r="B859" s="1">
        <f ca="1">IFERROR(__xludf.DUMMYFUNCTION("""COMPUTED_VALUE"""),1903)</f>
        <v>1903</v>
      </c>
    </row>
    <row r="860" spans="1:2" x14ac:dyDescent="0.35">
      <c r="A860" s="2">
        <f ca="1">IFERROR(__xludf.DUMMYFUNCTION("""COMPUTED_VALUE"""),45105.6458333333)</f>
        <v>45105.645833333299</v>
      </c>
      <c r="B860" s="1">
        <f ca="1">IFERROR(__xludf.DUMMYFUNCTION("""COMPUTED_VALUE"""),1887)</f>
        <v>1887</v>
      </c>
    </row>
    <row r="861" spans="1:2" x14ac:dyDescent="0.35">
      <c r="A861" s="2">
        <f ca="1">IFERROR(__xludf.DUMMYFUNCTION("""COMPUTED_VALUE"""),45106.6458333333)</f>
        <v>45106.645833333299</v>
      </c>
      <c r="B861" s="1">
        <f ca="1">IFERROR(__xludf.DUMMYFUNCTION("""COMPUTED_VALUE"""),1858)</f>
        <v>1858</v>
      </c>
    </row>
    <row r="862" spans="1:2" x14ac:dyDescent="0.35">
      <c r="A862" s="2">
        <f ca="1">IFERROR(__xludf.DUMMYFUNCTION("""COMPUTED_VALUE"""),45107.6458333333)</f>
        <v>45107.645833333299</v>
      </c>
      <c r="B862" s="1">
        <f ca="1">IFERROR(__xludf.DUMMYFUNCTION("""COMPUTED_VALUE"""),1877)</f>
        <v>1877</v>
      </c>
    </row>
    <row r="863" spans="1:2" x14ac:dyDescent="0.35">
      <c r="A863" s="2">
        <f ca="1">IFERROR(__xludf.DUMMYFUNCTION("""COMPUTED_VALUE"""),45110.6458333333)</f>
        <v>45110.645833333299</v>
      </c>
      <c r="B863" s="1">
        <f ca="1">IFERROR(__xludf.DUMMYFUNCTION("""COMPUTED_VALUE"""),1922)</f>
        <v>1922</v>
      </c>
    </row>
    <row r="864" spans="1:2" x14ac:dyDescent="0.35">
      <c r="A864" s="2">
        <f ca="1">IFERROR(__xludf.DUMMYFUNCTION("""COMPUTED_VALUE"""),45111.6458333333)</f>
        <v>45111.645833333299</v>
      </c>
      <c r="B864" s="1">
        <f ca="1">IFERROR(__xludf.DUMMYFUNCTION("""COMPUTED_VALUE"""),1893)</f>
        <v>1893</v>
      </c>
    </row>
    <row r="865" spans="1:2" x14ac:dyDescent="0.35">
      <c r="A865" s="2">
        <f ca="1">IFERROR(__xludf.DUMMYFUNCTION("""COMPUTED_VALUE"""),45112.6458333333)</f>
        <v>45112.645833333299</v>
      </c>
      <c r="B865" s="1">
        <f ca="1">IFERROR(__xludf.DUMMYFUNCTION("""COMPUTED_VALUE"""),1894)</f>
        <v>1894</v>
      </c>
    </row>
    <row r="866" spans="1:2" x14ac:dyDescent="0.35">
      <c r="A866" s="2">
        <f ca="1">IFERROR(__xludf.DUMMYFUNCTION("""COMPUTED_VALUE"""),45113.6458333333)</f>
        <v>45113.645833333299</v>
      </c>
      <c r="B866" s="1">
        <f ca="1">IFERROR(__xludf.DUMMYFUNCTION("""COMPUTED_VALUE"""),1860)</f>
        <v>1860</v>
      </c>
    </row>
    <row r="867" spans="1:2" x14ac:dyDescent="0.35">
      <c r="A867" s="2">
        <f ca="1">IFERROR(__xludf.DUMMYFUNCTION("""COMPUTED_VALUE"""),45114.6458333333)</f>
        <v>45114.645833333299</v>
      </c>
      <c r="B867" s="1">
        <f ca="1">IFERROR(__xludf.DUMMYFUNCTION("""COMPUTED_VALUE"""),1818)</f>
        <v>1818</v>
      </c>
    </row>
    <row r="868" spans="1:2" x14ac:dyDescent="0.35">
      <c r="A868" s="2">
        <f ca="1">IFERROR(__xludf.DUMMYFUNCTION("""COMPUTED_VALUE"""),45117.6458333333)</f>
        <v>45117.645833333299</v>
      </c>
      <c r="B868" s="1">
        <f ca="1">IFERROR(__xludf.DUMMYFUNCTION("""COMPUTED_VALUE"""),1780)</f>
        <v>1780</v>
      </c>
    </row>
    <row r="869" spans="1:2" x14ac:dyDescent="0.35">
      <c r="A869" s="2">
        <f ca="1">IFERROR(__xludf.DUMMYFUNCTION("""COMPUTED_VALUE"""),45118.6458333333)</f>
        <v>45118.645833333299</v>
      </c>
      <c r="B869" s="1">
        <f ca="1">IFERROR(__xludf.DUMMYFUNCTION("""COMPUTED_VALUE"""),1788)</f>
        <v>1788</v>
      </c>
    </row>
    <row r="870" spans="1:2" x14ac:dyDescent="0.35">
      <c r="A870" s="2">
        <f ca="1">IFERROR(__xludf.DUMMYFUNCTION("""COMPUTED_VALUE"""),45119.6458333333)</f>
        <v>45119.645833333299</v>
      </c>
      <c r="B870" s="1">
        <f ca="1">IFERROR(__xludf.DUMMYFUNCTION("""COMPUTED_VALUE"""),1783)</f>
        <v>1783</v>
      </c>
    </row>
    <row r="871" spans="1:2" x14ac:dyDescent="0.35">
      <c r="A871" s="2">
        <f ca="1">IFERROR(__xludf.DUMMYFUNCTION("""COMPUTED_VALUE"""),45120.6458333333)</f>
        <v>45120.645833333299</v>
      </c>
      <c r="B871" s="1">
        <f ca="1">IFERROR(__xludf.DUMMYFUNCTION("""COMPUTED_VALUE"""),1779)</f>
        <v>1779</v>
      </c>
    </row>
    <row r="872" spans="1:2" x14ac:dyDescent="0.35">
      <c r="A872" s="2">
        <f ca="1">IFERROR(__xludf.DUMMYFUNCTION("""COMPUTED_VALUE"""),45121.6458333333)</f>
        <v>45121.645833333299</v>
      </c>
      <c r="B872" s="1">
        <f ca="1">IFERROR(__xludf.DUMMYFUNCTION("""COMPUTED_VALUE"""),1782)</f>
        <v>1782</v>
      </c>
    </row>
    <row r="873" spans="1:2" x14ac:dyDescent="0.35">
      <c r="A873" s="2">
        <f ca="1">IFERROR(__xludf.DUMMYFUNCTION("""COMPUTED_VALUE"""),45124.6458333333)</f>
        <v>45124.645833333299</v>
      </c>
      <c r="B873" s="1">
        <f ca="1">IFERROR(__xludf.DUMMYFUNCTION("""COMPUTED_VALUE"""),1818)</f>
        <v>1818</v>
      </c>
    </row>
    <row r="874" spans="1:2" x14ac:dyDescent="0.35">
      <c r="A874" s="2">
        <f ca="1">IFERROR(__xludf.DUMMYFUNCTION("""COMPUTED_VALUE"""),45125.6458333333)</f>
        <v>45125.645833333299</v>
      </c>
      <c r="B874" s="1">
        <f ca="1">IFERROR(__xludf.DUMMYFUNCTION("""COMPUTED_VALUE"""),1807)</f>
        <v>1807</v>
      </c>
    </row>
    <row r="875" spans="1:2" x14ac:dyDescent="0.35">
      <c r="A875" s="2">
        <f ca="1">IFERROR(__xludf.DUMMYFUNCTION("""COMPUTED_VALUE"""),45126.6458333333)</f>
        <v>45126.645833333299</v>
      </c>
      <c r="B875" s="1">
        <f ca="1">IFERROR(__xludf.DUMMYFUNCTION("""COMPUTED_VALUE"""),1798)</f>
        <v>1798</v>
      </c>
    </row>
    <row r="876" spans="1:2" x14ac:dyDescent="0.35">
      <c r="A876" s="2">
        <f ca="1">IFERROR(__xludf.DUMMYFUNCTION("""COMPUTED_VALUE"""),45127.6458333333)</f>
        <v>45127.645833333299</v>
      </c>
      <c r="B876" s="1">
        <f ca="1">IFERROR(__xludf.DUMMYFUNCTION("""COMPUTED_VALUE"""),1799)</f>
        <v>1799</v>
      </c>
    </row>
    <row r="877" spans="1:2" x14ac:dyDescent="0.35">
      <c r="A877" s="2">
        <f ca="1">IFERROR(__xludf.DUMMYFUNCTION("""COMPUTED_VALUE"""),45128.6458333333)</f>
        <v>45128.645833333299</v>
      </c>
      <c r="B877" s="1">
        <f ca="1">IFERROR(__xludf.DUMMYFUNCTION("""COMPUTED_VALUE"""),1772)</f>
        <v>1772</v>
      </c>
    </row>
    <row r="878" spans="1:2" x14ac:dyDescent="0.35">
      <c r="A878" s="2">
        <f ca="1">IFERROR(__xludf.DUMMYFUNCTION("""COMPUTED_VALUE"""),45131.6458333333)</f>
        <v>45131.645833333299</v>
      </c>
      <c r="B878" s="1">
        <f ca="1">IFERROR(__xludf.DUMMYFUNCTION("""COMPUTED_VALUE"""),1714)</f>
        <v>1714</v>
      </c>
    </row>
    <row r="879" spans="1:2" x14ac:dyDescent="0.35">
      <c r="A879" s="2">
        <f ca="1">IFERROR(__xludf.DUMMYFUNCTION("""COMPUTED_VALUE"""),45132.6458333333)</f>
        <v>45132.645833333299</v>
      </c>
      <c r="B879" s="1">
        <f ca="1">IFERROR(__xludf.DUMMYFUNCTION("""COMPUTED_VALUE"""),1697)</f>
        <v>1697</v>
      </c>
    </row>
    <row r="880" spans="1:2" x14ac:dyDescent="0.35">
      <c r="A880" s="2">
        <f ca="1">IFERROR(__xludf.DUMMYFUNCTION("""COMPUTED_VALUE"""),45133.6458333333)</f>
        <v>45133.645833333299</v>
      </c>
      <c r="B880" s="1">
        <f ca="1">IFERROR(__xludf.DUMMYFUNCTION("""COMPUTED_VALUE"""),1795)</f>
        <v>1795</v>
      </c>
    </row>
    <row r="881" spans="1:2" x14ac:dyDescent="0.35">
      <c r="A881" s="2">
        <f ca="1">IFERROR(__xludf.DUMMYFUNCTION("""COMPUTED_VALUE"""),45134.6458333333)</f>
        <v>45134.645833333299</v>
      </c>
      <c r="B881" s="1">
        <f ca="1">IFERROR(__xludf.DUMMYFUNCTION("""COMPUTED_VALUE"""),1817)</f>
        <v>1817</v>
      </c>
    </row>
    <row r="882" spans="1:2" x14ac:dyDescent="0.35">
      <c r="A882" s="2">
        <f ca="1">IFERROR(__xludf.DUMMYFUNCTION("""COMPUTED_VALUE"""),45135.6458333333)</f>
        <v>45135.645833333299</v>
      </c>
      <c r="B882" s="1">
        <f ca="1">IFERROR(__xludf.DUMMYFUNCTION("""COMPUTED_VALUE"""),1824)</f>
        <v>1824</v>
      </c>
    </row>
    <row r="883" spans="1:2" x14ac:dyDescent="0.35">
      <c r="A883" s="2">
        <f ca="1">IFERROR(__xludf.DUMMYFUNCTION("""COMPUTED_VALUE"""),45138.6458333333)</f>
        <v>45138.645833333299</v>
      </c>
      <c r="B883" s="1">
        <f ca="1">IFERROR(__xludf.DUMMYFUNCTION("""COMPUTED_VALUE"""),1814)</f>
        <v>1814</v>
      </c>
    </row>
    <row r="884" spans="1:2" x14ac:dyDescent="0.35">
      <c r="A884" s="2">
        <f ca="1">IFERROR(__xludf.DUMMYFUNCTION("""COMPUTED_VALUE"""),45139.6458333333)</f>
        <v>45139.645833333299</v>
      </c>
      <c r="B884" s="1">
        <f ca="1">IFERROR(__xludf.DUMMYFUNCTION("""COMPUTED_VALUE"""),1762)</f>
        <v>1762</v>
      </c>
    </row>
    <row r="885" spans="1:2" x14ac:dyDescent="0.35">
      <c r="A885" s="2">
        <f ca="1">IFERROR(__xludf.DUMMYFUNCTION("""COMPUTED_VALUE"""),45140.6458333333)</f>
        <v>45140.645833333299</v>
      </c>
      <c r="B885" s="1">
        <f ca="1">IFERROR(__xludf.DUMMYFUNCTION("""COMPUTED_VALUE"""),1720)</f>
        <v>1720</v>
      </c>
    </row>
    <row r="886" spans="1:2" x14ac:dyDescent="0.35">
      <c r="A886" s="2">
        <f ca="1">IFERROR(__xludf.DUMMYFUNCTION("""COMPUTED_VALUE"""),45141.6458333333)</f>
        <v>45141.645833333299</v>
      </c>
      <c r="B886" s="1">
        <f ca="1">IFERROR(__xludf.DUMMYFUNCTION("""COMPUTED_VALUE"""),1717)</f>
        <v>1717</v>
      </c>
    </row>
    <row r="887" spans="1:2" x14ac:dyDescent="0.35">
      <c r="A887" s="2">
        <f ca="1">IFERROR(__xludf.DUMMYFUNCTION("""COMPUTED_VALUE"""),45142.6458333333)</f>
        <v>45142.645833333299</v>
      </c>
      <c r="B887" s="1">
        <f ca="1">IFERROR(__xludf.DUMMYFUNCTION("""COMPUTED_VALUE"""),1735)</f>
        <v>1735</v>
      </c>
    </row>
    <row r="888" spans="1:2" x14ac:dyDescent="0.35">
      <c r="A888" s="2">
        <f ca="1">IFERROR(__xludf.DUMMYFUNCTION("""COMPUTED_VALUE"""),45145.6458333333)</f>
        <v>45145.645833333299</v>
      </c>
      <c r="B888" s="1">
        <f ca="1">IFERROR(__xludf.DUMMYFUNCTION("""COMPUTED_VALUE"""),1730)</f>
        <v>1730</v>
      </c>
    </row>
    <row r="889" spans="1:2" x14ac:dyDescent="0.35">
      <c r="A889" s="2">
        <f ca="1">IFERROR(__xludf.DUMMYFUNCTION("""COMPUTED_VALUE"""),45146.6458333333)</f>
        <v>45146.645833333299</v>
      </c>
      <c r="B889" s="1">
        <f ca="1">IFERROR(__xludf.DUMMYFUNCTION("""COMPUTED_VALUE"""),1710)</f>
        <v>1710</v>
      </c>
    </row>
    <row r="890" spans="1:2" x14ac:dyDescent="0.35">
      <c r="A890" s="2">
        <f ca="1">IFERROR(__xludf.DUMMYFUNCTION("""COMPUTED_VALUE"""),45147.6458333333)</f>
        <v>45147.645833333299</v>
      </c>
      <c r="B890" s="1">
        <f ca="1">IFERROR(__xludf.DUMMYFUNCTION("""COMPUTED_VALUE"""),1708)</f>
        <v>1708</v>
      </c>
    </row>
    <row r="891" spans="1:2" x14ac:dyDescent="0.35">
      <c r="A891" s="2">
        <f ca="1">IFERROR(__xludf.DUMMYFUNCTION("""COMPUTED_VALUE"""),45148.6458333333)</f>
        <v>45148.645833333299</v>
      </c>
      <c r="B891" s="1">
        <f ca="1">IFERROR(__xludf.DUMMYFUNCTION("""COMPUTED_VALUE"""),1724)</f>
        <v>1724</v>
      </c>
    </row>
    <row r="892" spans="1:2" x14ac:dyDescent="0.35">
      <c r="A892" s="2">
        <f ca="1">IFERROR(__xludf.DUMMYFUNCTION("""COMPUTED_VALUE"""),45149.6458333333)</f>
        <v>45149.645833333299</v>
      </c>
      <c r="B892" s="1">
        <f ca="1">IFERROR(__xludf.DUMMYFUNCTION("""COMPUTED_VALUE"""),1742)</f>
        <v>1742</v>
      </c>
    </row>
    <row r="893" spans="1:2" x14ac:dyDescent="0.35">
      <c r="A893" s="2">
        <f ca="1">IFERROR(__xludf.DUMMYFUNCTION("""COMPUTED_VALUE"""),45152.6458333333)</f>
        <v>45152.645833333299</v>
      </c>
      <c r="B893" s="1">
        <f ca="1">IFERROR(__xludf.DUMMYFUNCTION("""COMPUTED_VALUE"""),1720)</f>
        <v>1720</v>
      </c>
    </row>
    <row r="894" spans="1:2" x14ac:dyDescent="0.35">
      <c r="A894" s="2">
        <f ca="1">IFERROR(__xludf.DUMMYFUNCTION("""COMPUTED_VALUE"""),45154.6458333333)</f>
        <v>45154.645833333299</v>
      </c>
      <c r="B894" s="1">
        <f ca="1">IFERROR(__xludf.DUMMYFUNCTION("""COMPUTED_VALUE"""),1705)</f>
        <v>1705</v>
      </c>
    </row>
    <row r="895" spans="1:2" x14ac:dyDescent="0.35">
      <c r="A895" s="2">
        <f ca="1">IFERROR(__xludf.DUMMYFUNCTION("""COMPUTED_VALUE"""),45155.6458333333)</f>
        <v>45155.645833333299</v>
      </c>
      <c r="B895" s="1">
        <f ca="1">IFERROR(__xludf.DUMMYFUNCTION("""COMPUTED_VALUE"""),1701)</f>
        <v>1701</v>
      </c>
    </row>
    <row r="896" spans="1:2" x14ac:dyDescent="0.35">
      <c r="A896" s="2">
        <f ca="1">IFERROR(__xludf.DUMMYFUNCTION("""COMPUTED_VALUE"""),45156.6458333333)</f>
        <v>45156.645833333299</v>
      </c>
      <c r="B896" s="1">
        <f ca="1">IFERROR(__xludf.DUMMYFUNCTION("""COMPUTED_VALUE"""),1700)</f>
        <v>1700</v>
      </c>
    </row>
    <row r="897" spans="1:2" x14ac:dyDescent="0.35">
      <c r="A897" s="2">
        <f ca="1">IFERROR(__xludf.DUMMYFUNCTION("""COMPUTED_VALUE"""),45159.6458333333)</f>
        <v>45159.645833333299</v>
      </c>
      <c r="B897" s="1">
        <f ca="1">IFERROR(__xludf.DUMMYFUNCTION("""COMPUTED_VALUE"""),1706)</f>
        <v>1706</v>
      </c>
    </row>
    <row r="898" spans="1:2" x14ac:dyDescent="0.35">
      <c r="A898" s="2">
        <f ca="1">IFERROR(__xludf.DUMMYFUNCTION("""COMPUTED_VALUE"""),45160.6458333333)</f>
        <v>45160.645833333299</v>
      </c>
      <c r="B898" s="1">
        <f ca="1">IFERROR(__xludf.DUMMYFUNCTION("""COMPUTED_VALUE"""),1702)</f>
        <v>1702</v>
      </c>
    </row>
    <row r="899" spans="1:2" x14ac:dyDescent="0.35">
      <c r="A899" s="2">
        <f ca="1">IFERROR(__xludf.DUMMYFUNCTION("""COMPUTED_VALUE"""),45161.6458333333)</f>
        <v>45161.645833333299</v>
      </c>
      <c r="B899" s="1">
        <f ca="1">IFERROR(__xludf.DUMMYFUNCTION("""COMPUTED_VALUE"""),1702)</f>
        <v>1702</v>
      </c>
    </row>
    <row r="900" spans="1:2" x14ac:dyDescent="0.35">
      <c r="A900" s="2">
        <f ca="1">IFERROR(__xludf.DUMMYFUNCTION("""COMPUTED_VALUE"""),45162.6458333333)</f>
        <v>45162.645833333299</v>
      </c>
      <c r="B900" s="1">
        <f ca="1">IFERROR(__xludf.DUMMYFUNCTION("""COMPUTED_VALUE"""),1721)</f>
        <v>1721</v>
      </c>
    </row>
    <row r="901" spans="1:2" x14ac:dyDescent="0.35">
      <c r="A901" s="2">
        <f ca="1">IFERROR(__xludf.DUMMYFUNCTION("""COMPUTED_VALUE"""),45163.6458333333)</f>
        <v>45163.645833333299</v>
      </c>
      <c r="B901" s="1">
        <f ca="1">IFERROR(__xludf.DUMMYFUNCTION("""COMPUTED_VALUE"""),1737)</f>
        <v>1737</v>
      </c>
    </row>
    <row r="902" spans="1:2" x14ac:dyDescent="0.35">
      <c r="A902" s="2">
        <f ca="1">IFERROR(__xludf.DUMMYFUNCTION("""COMPUTED_VALUE"""),45166.6458333333)</f>
        <v>45166.645833333299</v>
      </c>
      <c r="B902" s="1">
        <f ca="1">IFERROR(__xludf.DUMMYFUNCTION("""COMPUTED_VALUE"""),1759)</f>
        <v>1759</v>
      </c>
    </row>
    <row r="903" spans="1:2" x14ac:dyDescent="0.35">
      <c r="A903" s="2">
        <f ca="1">IFERROR(__xludf.DUMMYFUNCTION("""COMPUTED_VALUE"""),45167.6458333333)</f>
        <v>45167.645833333299</v>
      </c>
      <c r="B903" s="1">
        <f ca="1">IFERROR(__xludf.DUMMYFUNCTION("""COMPUTED_VALUE"""),1752)</f>
        <v>1752</v>
      </c>
    </row>
    <row r="904" spans="1:2" x14ac:dyDescent="0.35">
      <c r="A904" s="2">
        <f ca="1">IFERROR(__xludf.DUMMYFUNCTION("""COMPUTED_VALUE"""),45168.6458333333)</f>
        <v>45168.645833333299</v>
      </c>
      <c r="B904" s="1">
        <f ca="1">IFERROR(__xludf.DUMMYFUNCTION("""COMPUTED_VALUE"""),1783)</f>
        <v>1783</v>
      </c>
    </row>
    <row r="905" spans="1:2" x14ac:dyDescent="0.35">
      <c r="A905" s="2">
        <f ca="1">IFERROR(__xludf.DUMMYFUNCTION("""COMPUTED_VALUE"""),45169.6458333333)</f>
        <v>45169.645833333299</v>
      </c>
      <c r="B905" s="1">
        <f ca="1">IFERROR(__xludf.DUMMYFUNCTION("""COMPUTED_VALUE"""),1762)</f>
        <v>1762</v>
      </c>
    </row>
    <row r="906" spans="1:2" x14ac:dyDescent="0.35">
      <c r="A906" s="2">
        <f ca="1">IFERROR(__xludf.DUMMYFUNCTION("""COMPUTED_VALUE"""),45170.6458333333)</f>
        <v>45170.645833333299</v>
      </c>
      <c r="B906" s="1">
        <f ca="1">IFERROR(__xludf.DUMMYFUNCTION("""COMPUTED_VALUE"""),1748)</f>
        <v>1748</v>
      </c>
    </row>
    <row r="907" spans="1:2" x14ac:dyDescent="0.35">
      <c r="A907" s="2">
        <f ca="1">IFERROR(__xludf.DUMMYFUNCTION("""COMPUTED_VALUE"""),45173.6458333333)</f>
        <v>45173.645833333299</v>
      </c>
      <c r="B907" s="1">
        <f ca="1">IFERROR(__xludf.DUMMYFUNCTION("""COMPUTED_VALUE"""),1740)</f>
        <v>1740</v>
      </c>
    </row>
    <row r="908" spans="1:2" x14ac:dyDescent="0.35">
      <c r="A908" s="2">
        <f ca="1">IFERROR(__xludf.DUMMYFUNCTION("""COMPUTED_VALUE"""),45174.6458333333)</f>
        <v>45174.645833333299</v>
      </c>
      <c r="B908" s="1">
        <f ca="1">IFERROR(__xludf.DUMMYFUNCTION("""COMPUTED_VALUE"""),1744)</f>
        <v>1744</v>
      </c>
    </row>
    <row r="909" spans="1:2" x14ac:dyDescent="0.35">
      <c r="A909" s="2">
        <f ca="1">IFERROR(__xludf.DUMMYFUNCTION("""COMPUTED_VALUE"""),45175.6458333333)</f>
        <v>45175.645833333299</v>
      </c>
      <c r="B909" s="1">
        <f ca="1">IFERROR(__xludf.DUMMYFUNCTION("""COMPUTED_VALUE"""),1746)</f>
        <v>1746</v>
      </c>
    </row>
    <row r="910" spans="1:2" x14ac:dyDescent="0.35">
      <c r="A910" s="2">
        <f ca="1">IFERROR(__xludf.DUMMYFUNCTION("""COMPUTED_VALUE"""),45176.6458333333)</f>
        <v>45176.645833333299</v>
      </c>
      <c r="B910" s="1">
        <f ca="1">IFERROR(__xludf.DUMMYFUNCTION("""COMPUTED_VALUE"""),1736)</f>
        <v>1736</v>
      </c>
    </row>
    <row r="911" spans="1:2" x14ac:dyDescent="0.35">
      <c r="A911" s="2">
        <f ca="1">IFERROR(__xludf.DUMMYFUNCTION("""COMPUTED_VALUE"""),45177.6458333333)</f>
        <v>45177.645833333299</v>
      </c>
      <c r="B911" s="1">
        <f ca="1">IFERROR(__xludf.DUMMYFUNCTION("""COMPUTED_VALUE"""),1773)</f>
        <v>1773</v>
      </c>
    </row>
    <row r="912" spans="1:2" x14ac:dyDescent="0.35">
      <c r="A912" s="2">
        <f ca="1">IFERROR(__xludf.DUMMYFUNCTION("""COMPUTED_VALUE"""),45180.6458333333)</f>
        <v>45180.645833333299</v>
      </c>
      <c r="B912" s="1">
        <f ca="1">IFERROR(__xludf.DUMMYFUNCTION("""COMPUTED_VALUE"""),1774)</f>
        <v>1774</v>
      </c>
    </row>
    <row r="913" spans="1:2" x14ac:dyDescent="0.35">
      <c r="A913" s="2">
        <f ca="1">IFERROR(__xludf.DUMMYFUNCTION("""COMPUTED_VALUE"""),45181.6458333333)</f>
        <v>45181.645833333299</v>
      </c>
      <c r="B913" s="1">
        <f ca="1">IFERROR(__xludf.DUMMYFUNCTION("""COMPUTED_VALUE"""),1783)</f>
        <v>1783</v>
      </c>
    </row>
    <row r="914" spans="1:2" x14ac:dyDescent="0.35">
      <c r="A914" s="2">
        <f ca="1">IFERROR(__xludf.DUMMYFUNCTION("""COMPUTED_VALUE"""),45182.6458333333)</f>
        <v>45182.645833333299</v>
      </c>
      <c r="B914" s="1">
        <f ca="1">IFERROR(__xludf.DUMMYFUNCTION("""COMPUTED_VALUE"""),1783)</f>
        <v>1783</v>
      </c>
    </row>
    <row r="915" spans="1:2" x14ac:dyDescent="0.35">
      <c r="A915" s="2">
        <f ca="1">IFERROR(__xludf.DUMMYFUNCTION("""COMPUTED_VALUE"""),45183.6458333333)</f>
        <v>45183.645833333299</v>
      </c>
      <c r="B915" s="1">
        <f ca="1">IFERROR(__xludf.DUMMYFUNCTION("""COMPUTED_VALUE"""),1785)</f>
        <v>1785</v>
      </c>
    </row>
    <row r="916" spans="1:2" x14ac:dyDescent="0.35">
      <c r="A916" s="2">
        <f ca="1">IFERROR(__xludf.DUMMYFUNCTION("""COMPUTED_VALUE"""),45184.6458333333)</f>
        <v>45184.645833333299</v>
      </c>
      <c r="B916" s="1">
        <f ca="1">IFERROR(__xludf.DUMMYFUNCTION("""COMPUTED_VALUE"""),1785)</f>
        <v>1785</v>
      </c>
    </row>
    <row r="917" spans="1:2" x14ac:dyDescent="0.35">
      <c r="A917" s="2">
        <f ca="1">IFERROR(__xludf.DUMMYFUNCTION("""COMPUTED_VALUE"""),45187.6458333333)</f>
        <v>45187.645833333299</v>
      </c>
      <c r="B917" s="1">
        <f ca="1">IFERROR(__xludf.DUMMYFUNCTION("""COMPUTED_VALUE"""),1790)</f>
        <v>1790</v>
      </c>
    </row>
    <row r="918" spans="1:2" x14ac:dyDescent="0.35">
      <c r="A918" s="2">
        <f ca="1">IFERROR(__xludf.DUMMYFUNCTION("""COMPUTED_VALUE"""),45188.6458333333)</f>
        <v>45188.645833333299</v>
      </c>
      <c r="B918" s="1">
        <f ca="1">IFERROR(__xludf.DUMMYFUNCTION("""COMPUTED_VALUE"""),1796)</f>
        <v>1796</v>
      </c>
    </row>
    <row r="919" spans="1:2" x14ac:dyDescent="0.35">
      <c r="A919" s="2">
        <f ca="1">IFERROR(__xludf.DUMMYFUNCTION("""COMPUTED_VALUE"""),45189.6458333333)</f>
        <v>45189.645833333299</v>
      </c>
      <c r="B919" s="1">
        <f ca="1">IFERROR(__xludf.DUMMYFUNCTION("""COMPUTED_VALUE"""),1809)</f>
        <v>1809</v>
      </c>
    </row>
    <row r="920" spans="1:2" x14ac:dyDescent="0.35">
      <c r="A920" s="2">
        <f ca="1">IFERROR(__xludf.DUMMYFUNCTION("""COMPUTED_VALUE"""),45190.6458333333)</f>
        <v>45190.645833333299</v>
      </c>
      <c r="B920" s="1">
        <f ca="1">IFERROR(__xludf.DUMMYFUNCTION("""COMPUTED_VALUE"""),1821)</f>
        <v>1821</v>
      </c>
    </row>
    <row r="921" spans="1:2" x14ac:dyDescent="0.35">
      <c r="A921" s="2">
        <f ca="1">IFERROR(__xludf.DUMMYFUNCTION("""COMPUTED_VALUE"""),45191.6458333333)</f>
        <v>45191.645833333299</v>
      </c>
      <c r="B921" s="1">
        <f ca="1">IFERROR(__xludf.DUMMYFUNCTION("""COMPUTED_VALUE"""),1800)</f>
        <v>1800</v>
      </c>
    </row>
    <row r="922" spans="1:2" x14ac:dyDescent="0.35">
      <c r="A922" s="2">
        <f ca="1">IFERROR(__xludf.DUMMYFUNCTION("""COMPUTED_VALUE"""),45194.6458333333)</f>
        <v>45194.645833333299</v>
      </c>
      <c r="B922" s="1">
        <f ca="1">IFERROR(__xludf.DUMMYFUNCTION("""COMPUTED_VALUE"""),1774)</f>
        <v>1774</v>
      </c>
    </row>
    <row r="923" spans="1:2" x14ac:dyDescent="0.35">
      <c r="A923" s="2">
        <f ca="1">IFERROR(__xludf.DUMMYFUNCTION("""COMPUTED_VALUE"""),45195.6458333333)</f>
        <v>45195.645833333299</v>
      </c>
      <c r="B923" s="1">
        <f ca="1">IFERROR(__xludf.DUMMYFUNCTION("""COMPUTED_VALUE"""),1770)</f>
        <v>1770</v>
      </c>
    </row>
    <row r="924" spans="1:2" x14ac:dyDescent="0.35">
      <c r="A924" s="2">
        <f ca="1">IFERROR(__xludf.DUMMYFUNCTION("""COMPUTED_VALUE"""),45196.6458333333)</f>
        <v>45196.645833333299</v>
      </c>
      <c r="B924" s="1">
        <f ca="1">IFERROR(__xludf.DUMMYFUNCTION("""COMPUTED_VALUE"""),1804)</f>
        <v>1804</v>
      </c>
    </row>
    <row r="925" spans="1:2" x14ac:dyDescent="0.35">
      <c r="A925" s="2">
        <f ca="1">IFERROR(__xludf.DUMMYFUNCTION("""COMPUTED_VALUE"""),45203.6458333333)</f>
        <v>45203.645833333299</v>
      </c>
      <c r="B925" s="1">
        <f ca="1">IFERROR(__xludf.DUMMYFUNCTION("""COMPUTED_VALUE"""),1786)</f>
        <v>1786</v>
      </c>
    </row>
    <row r="926" spans="1:2" x14ac:dyDescent="0.35">
      <c r="A926" s="2">
        <f ca="1">IFERROR(__xludf.DUMMYFUNCTION("""COMPUTED_VALUE"""),45204.6458333333)</f>
        <v>45204.645833333299</v>
      </c>
      <c r="B926" s="1">
        <f ca="1">IFERROR(__xludf.DUMMYFUNCTION("""COMPUTED_VALUE"""),1771)</f>
        <v>1771</v>
      </c>
    </row>
    <row r="927" spans="1:2" x14ac:dyDescent="0.35">
      <c r="A927" s="2">
        <f ca="1">IFERROR(__xludf.DUMMYFUNCTION("""COMPUTED_VALUE"""),45205.6458333333)</f>
        <v>45205.645833333299</v>
      </c>
      <c r="B927" s="1">
        <f ca="1">IFERROR(__xludf.DUMMYFUNCTION("""COMPUTED_VALUE"""),1788)</f>
        <v>1788</v>
      </c>
    </row>
    <row r="928" spans="1:2" x14ac:dyDescent="0.35">
      <c r="A928" s="2">
        <f ca="1">IFERROR(__xludf.DUMMYFUNCTION("""COMPUTED_VALUE"""),45209.6458333333)</f>
        <v>45209.645833333299</v>
      </c>
      <c r="B928" s="1">
        <f ca="1">IFERROR(__xludf.DUMMYFUNCTION("""COMPUTED_VALUE"""),1780)</f>
        <v>1780</v>
      </c>
    </row>
    <row r="929" spans="1:2" x14ac:dyDescent="0.35">
      <c r="A929" s="2">
        <f ca="1">IFERROR(__xludf.DUMMYFUNCTION("""COMPUTED_VALUE"""),45210.6458333333)</f>
        <v>45210.645833333299</v>
      </c>
      <c r="B929" s="1">
        <f ca="1">IFERROR(__xludf.DUMMYFUNCTION("""COMPUTED_VALUE"""),1791)</f>
        <v>1791</v>
      </c>
    </row>
    <row r="930" spans="1:2" x14ac:dyDescent="0.35">
      <c r="A930" s="2">
        <f ca="1">IFERROR(__xludf.DUMMYFUNCTION("""COMPUTED_VALUE"""),45211.6458333333)</f>
        <v>45211.645833333299</v>
      </c>
      <c r="B930" s="1">
        <f ca="1">IFERROR(__xludf.DUMMYFUNCTION("""COMPUTED_VALUE"""),1800)</f>
        <v>1800</v>
      </c>
    </row>
    <row r="931" spans="1:2" x14ac:dyDescent="0.35">
      <c r="A931" s="2">
        <f ca="1">IFERROR(__xludf.DUMMYFUNCTION("""COMPUTED_VALUE"""),45212.6458333333)</f>
        <v>45212.645833333299</v>
      </c>
      <c r="B931" s="1">
        <f ca="1">IFERROR(__xludf.DUMMYFUNCTION("""COMPUTED_VALUE"""),1810)</f>
        <v>1810</v>
      </c>
    </row>
    <row r="932" spans="1:2" x14ac:dyDescent="0.35">
      <c r="A932" s="2">
        <f ca="1">IFERROR(__xludf.DUMMYFUNCTION("""COMPUTED_VALUE"""),45215.6458333333)</f>
        <v>45215.645833333299</v>
      </c>
      <c r="B932" s="1">
        <f ca="1">IFERROR(__xludf.DUMMYFUNCTION("""COMPUTED_VALUE"""),1818)</f>
        <v>1818</v>
      </c>
    </row>
    <row r="933" spans="1:2" x14ac:dyDescent="0.35">
      <c r="A933" s="2">
        <f ca="1">IFERROR(__xludf.DUMMYFUNCTION("""COMPUTED_VALUE"""),45216.6458333333)</f>
        <v>45216.645833333299</v>
      </c>
      <c r="B933" s="1">
        <f ca="1">IFERROR(__xludf.DUMMYFUNCTION("""COMPUTED_VALUE"""),1848)</f>
        <v>1848</v>
      </c>
    </row>
    <row r="934" spans="1:2" x14ac:dyDescent="0.35">
      <c r="A934" s="2">
        <f ca="1">IFERROR(__xludf.DUMMYFUNCTION("""COMPUTED_VALUE"""),45217.6458333333)</f>
        <v>45217.645833333299</v>
      </c>
      <c r="B934" s="1">
        <f ca="1">IFERROR(__xludf.DUMMYFUNCTION("""COMPUTED_VALUE"""),1841)</f>
        <v>1841</v>
      </c>
    </row>
    <row r="935" spans="1:2" x14ac:dyDescent="0.35">
      <c r="A935" s="2">
        <f ca="1">IFERROR(__xludf.DUMMYFUNCTION("""COMPUTED_VALUE"""),45218.6458333333)</f>
        <v>45218.645833333299</v>
      </c>
      <c r="B935" s="1">
        <f ca="1">IFERROR(__xludf.DUMMYFUNCTION("""COMPUTED_VALUE"""),1829)</f>
        <v>1829</v>
      </c>
    </row>
    <row r="936" spans="1:2" x14ac:dyDescent="0.35">
      <c r="A936" s="2">
        <f ca="1">IFERROR(__xludf.DUMMYFUNCTION("""COMPUTED_VALUE"""),45219.6458333333)</f>
        <v>45219.645833333299</v>
      </c>
      <c r="B936" s="1">
        <f ca="1">IFERROR(__xludf.DUMMYFUNCTION("""COMPUTED_VALUE"""),1839)</f>
        <v>1839</v>
      </c>
    </row>
    <row r="937" spans="1:2" x14ac:dyDescent="0.35">
      <c r="A937" s="2">
        <f ca="1">IFERROR(__xludf.DUMMYFUNCTION("""COMPUTED_VALUE"""),45222.6458333333)</f>
        <v>45222.645833333299</v>
      </c>
      <c r="B937" s="1">
        <f ca="1">IFERROR(__xludf.DUMMYFUNCTION("""COMPUTED_VALUE"""),1829)</f>
        <v>1829</v>
      </c>
    </row>
    <row r="938" spans="1:2" x14ac:dyDescent="0.35">
      <c r="A938" s="2">
        <f ca="1">IFERROR(__xludf.DUMMYFUNCTION("""COMPUTED_VALUE"""),45223.6458333333)</f>
        <v>45223.645833333299</v>
      </c>
      <c r="B938" s="1">
        <f ca="1">IFERROR(__xludf.DUMMYFUNCTION("""COMPUTED_VALUE"""),1829)</f>
        <v>1829</v>
      </c>
    </row>
    <row r="939" spans="1:2" x14ac:dyDescent="0.35">
      <c r="A939" s="2">
        <f ca="1">IFERROR(__xludf.DUMMYFUNCTION("""COMPUTED_VALUE"""),45224.6458333333)</f>
        <v>45224.645833333299</v>
      </c>
      <c r="B939" s="1">
        <f ca="1">IFERROR(__xludf.DUMMYFUNCTION("""COMPUTED_VALUE"""),1831)</f>
        <v>1831</v>
      </c>
    </row>
    <row r="940" spans="1:2" x14ac:dyDescent="0.35">
      <c r="A940" s="2">
        <f ca="1">IFERROR(__xludf.DUMMYFUNCTION("""COMPUTED_VALUE"""),45225.6458333333)</f>
        <v>45225.645833333299</v>
      </c>
      <c r="B940" s="1">
        <f ca="1">IFERROR(__xludf.DUMMYFUNCTION("""COMPUTED_VALUE"""),1817)</f>
        <v>1817</v>
      </c>
    </row>
    <row r="941" spans="1:2" x14ac:dyDescent="0.35">
      <c r="A941" s="2">
        <f ca="1">IFERROR(__xludf.DUMMYFUNCTION("""COMPUTED_VALUE"""),45226.6458333333)</f>
        <v>45226.645833333299</v>
      </c>
      <c r="B941" s="1">
        <f ca="1">IFERROR(__xludf.DUMMYFUNCTION("""COMPUTED_VALUE"""),1830)</f>
        <v>1830</v>
      </c>
    </row>
    <row r="942" spans="1:2" x14ac:dyDescent="0.35">
      <c r="A942" s="2">
        <f ca="1">IFERROR(__xludf.DUMMYFUNCTION("""COMPUTED_VALUE"""),45229.6458333333)</f>
        <v>45229.645833333299</v>
      </c>
      <c r="B942" s="1">
        <f ca="1">IFERROR(__xludf.DUMMYFUNCTION("""COMPUTED_VALUE"""),1840)</f>
        <v>1840</v>
      </c>
    </row>
    <row r="943" spans="1:2" x14ac:dyDescent="0.35">
      <c r="A943" s="2">
        <f ca="1">IFERROR(__xludf.DUMMYFUNCTION("""COMPUTED_VALUE"""),45230.6458333333)</f>
        <v>45230.645833333299</v>
      </c>
      <c r="B943" s="1">
        <f ca="1">IFERROR(__xludf.DUMMYFUNCTION("""COMPUTED_VALUE"""),1841)</f>
        <v>1841</v>
      </c>
    </row>
    <row r="944" spans="1:2" x14ac:dyDescent="0.35">
      <c r="A944" s="2">
        <f ca="1">IFERROR(__xludf.DUMMYFUNCTION("""COMPUTED_VALUE"""),45231.6458333333)</f>
        <v>45231.645833333299</v>
      </c>
      <c r="B944" s="1">
        <f ca="1">IFERROR(__xludf.DUMMYFUNCTION("""COMPUTED_VALUE"""),1845)</f>
        <v>1845</v>
      </c>
    </row>
    <row r="945" spans="1:2" x14ac:dyDescent="0.35">
      <c r="A945" s="2">
        <f ca="1">IFERROR(__xludf.DUMMYFUNCTION("""COMPUTED_VALUE"""),45232.6458333333)</f>
        <v>45232.645833333299</v>
      </c>
      <c r="B945" s="1">
        <f ca="1">IFERROR(__xludf.DUMMYFUNCTION("""COMPUTED_VALUE"""),1853)</f>
        <v>1853</v>
      </c>
    </row>
    <row r="946" spans="1:2" x14ac:dyDescent="0.35">
      <c r="A946" s="2">
        <f ca="1">IFERROR(__xludf.DUMMYFUNCTION("""COMPUTED_VALUE"""),45233.6458333333)</f>
        <v>45233.645833333299</v>
      </c>
      <c r="B946" s="1">
        <f ca="1">IFERROR(__xludf.DUMMYFUNCTION("""COMPUTED_VALUE"""),1863)</f>
        <v>1863</v>
      </c>
    </row>
    <row r="947" spans="1:2" x14ac:dyDescent="0.35">
      <c r="A947" s="2">
        <f ca="1">IFERROR(__xludf.DUMMYFUNCTION("""COMPUTED_VALUE"""),45236.6458333333)</f>
        <v>45236.645833333299</v>
      </c>
      <c r="B947" s="1">
        <f ca="1">IFERROR(__xludf.DUMMYFUNCTION("""COMPUTED_VALUE"""),1854)</f>
        <v>1854</v>
      </c>
    </row>
    <row r="948" spans="1:2" x14ac:dyDescent="0.35">
      <c r="A948" s="2">
        <f ca="1">IFERROR(__xludf.DUMMYFUNCTION("""COMPUTED_VALUE"""),45237.6458333333)</f>
        <v>45237.645833333299</v>
      </c>
      <c r="B948" s="1">
        <f ca="1">IFERROR(__xludf.DUMMYFUNCTION("""COMPUTED_VALUE"""),1865)</f>
        <v>1865</v>
      </c>
    </row>
    <row r="949" spans="1:2" x14ac:dyDescent="0.35">
      <c r="A949" s="2">
        <f ca="1">IFERROR(__xludf.DUMMYFUNCTION("""COMPUTED_VALUE"""),45238.6458333333)</f>
        <v>45238.645833333299</v>
      </c>
      <c r="B949" s="1">
        <f ca="1">IFERROR(__xludf.DUMMYFUNCTION("""COMPUTED_VALUE"""),1851)</f>
        <v>1851</v>
      </c>
    </row>
    <row r="950" spans="1:2" x14ac:dyDescent="0.35">
      <c r="A950" s="2">
        <f ca="1">IFERROR(__xludf.DUMMYFUNCTION("""COMPUTED_VALUE"""),45239.6458333333)</f>
        <v>45239.645833333299</v>
      </c>
      <c r="B950" s="1">
        <f ca="1">IFERROR(__xludf.DUMMYFUNCTION("""COMPUTED_VALUE"""),1866)</f>
        <v>1866</v>
      </c>
    </row>
    <row r="951" spans="1:2" x14ac:dyDescent="0.35">
      <c r="A951" s="2">
        <f ca="1">IFERROR(__xludf.DUMMYFUNCTION("""COMPUTED_VALUE"""),45240.6458333333)</f>
        <v>45240.645833333299</v>
      </c>
      <c r="B951" s="1">
        <f ca="1">IFERROR(__xludf.DUMMYFUNCTION("""COMPUTED_VALUE"""),1855)</f>
        <v>1855</v>
      </c>
    </row>
    <row r="952" spans="1:2" x14ac:dyDescent="0.35">
      <c r="A952" s="2">
        <f ca="1">IFERROR(__xludf.DUMMYFUNCTION("""COMPUTED_VALUE"""),45243.6458333333)</f>
        <v>45243.645833333299</v>
      </c>
      <c r="B952" s="1">
        <f ca="1">IFERROR(__xludf.DUMMYFUNCTION("""COMPUTED_VALUE"""),1856)</f>
        <v>1856</v>
      </c>
    </row>
    <row r="953" spans="1:2" x14ac:dyDescent="0.35">
      <c r="A953" s="2">
        <f ca="1">IFERROR(__xludf.DUMMYFUNCTION("""COMPUTED_VALUE"""),45244.6458333333)</f>
        <v>45244.645833333299</v>
      </c>
      <c r="B953" s="1">
        <f ca="1">IFERROR(__xludf.DUMMYFUNCTION("""COMPUTED_VALUE"""),1863)</f>
        <v>1863</v>
      </c>
    </row>
    <row r="954" spans="1:2" x14ac:dyDescent="0.35">
      <c r="A954" s="2">
        <f ca="1">IFERROR(__xludf.DUMMYFUNCTION("""COMPUTED_VALUE"""),45245.6458333333)</f>
        <v>45245.645833333299</v>
      </c>
      <c r="B954" s="1">
        <f ca="1">IFERROR(__xludf.DUMMYFUNCTION("""COMPUTED_VALUE"""),1873)</f>
        <v>1873</v>
      </c>
    </row>
    <row r="955" spans="1:2" x14ac:dyDescent="0.35">
      <c r="A955" s="2">
        <f ca="1">IFERROR(__xludf.DUMMYFUNCTION("""COMPUTED_VALUE"""),45246.6458333333)</f>
        <v>45246.645833333299</v>
      </c>
      <c r="B955" s="1">
        <f ca="1">IFERROR(__xludf.DUMMYFUNCTION("""COMPUTED_VALUE"""),1874)</f>
        <v>1874</v>
      </c>
    </row>
    <row r="956" spans="1:2" x14ac:dyDescent="0.35">
      <c r="A956" s="2">
        <f ca="1">IFERROR(__xludf.DUMMYFUNCTION("""COMPUTED_VALUE"""),45247.6458333333)</f>
        <v>45247.645833333299</v>
      </c>
      <c r="B956" s="1">
        <f ca="1">IFERROR(__xludf.DUMMYFUNCTION("""COMPUTED_VALUE"""),1876)</f>
        <v>1876</v>
      </c>
    </row>
    <row r="957" spans="1:2" x14ac:dyDescent="0.35">
      <c r="A957" s="2">
        <f ca="1">IFERROR(__xludf.DUMMYFUNCTION("""COMPUTED_VALUE"""),45250.6458333333)</f>
        <v>45250.645833333299</v>
      </c>
      <c r="B957" s="1">
        <f ca="1">IFERROR(__xludf.DUMMYFUNCTION("""COMPUTED_VALUE"""),1883)</f>
        <v>1883</v>
      </c>
    </row>
    <row r="958" spans="1:2" x14ac:dyDescent="0.35">
      <c r="A958" s="2">
        <f ca="1">IFERROR(__xludf.DUMMYFUNCTION("""COMPUTED_VALUE"""),45251.6458333333)</f>
        <v>45251.645833333299</v>
      </c>
      <c r="B958" s="1">
        <f ca="1">IFERROR(__xludf.DUMMYFUNCTION("""COMPUTED_VALUE"""),1891)</f>
        <v>1891</v>
      </c>
    </row>
    <row r="959" spans="1:2" x14ac:dyDescent="0.35">
      <c r="A959" s="2">
        <f ca="1">IFERROR(__xludf.DUMMYFUNCTION("""COMPUTED_VALUE"""),45252.6458333333)</f>
        <v>45252.645833333299</v>
      </c>
      <c r="B959" s="1">
        <f ca="1">IFERROR(__xludf.DUMMYFUNCTION("""COMPUTED_VALUE"""),1904)</f>
        <v>1904</v>
      </c>
    </row>
    <row r="960" spans="1:2" x14ac:dyDescent="0.35">
      <c r="A960" s="2">
        <f ca="1">IFERROR(__xludf.DUMMYFUNCTION("""COMPUTED_VALUE"""),45253.6458333333)</f>
        <v>45253.645833333299</v>
      </c>
      <c r="B960" s="1">
        <f ca="1">IFERROR(__xludf.DUMMYFUNCTION("""COMPUTED_VALUE"""),1905)</f>
        <v>1905</v>
      </c>
    </row>
    <row r="961" spans="1:2" x14ac:dyDescent="0.35">
      <c r="A961" s="2">
        <f ca="1">IFERROR(__xludf.DUMMYFUNCTION("""COMPUTED_VALUE"""),45254.6458333333)</f>
        <v>45254.645833333299</v>
      </c>
      <c r="B961" s="1">
        <f ca="1">IFERROR(__xludf.DUMMYFUNCTION("""COMPUTED_VALUE"""),1897)</f>
        <v>1897</v>
      </c>
    </row>
    <row r="962" spans="1:2" x14ac:dyDescent="0.35">
      <c r="A962" s="2">
        <f ca="1">IFERROR(__xludf.DUMMYFUNCTION("""COMPUTED_VALUE"""),45257.6458333333)</f>
        <v>45257.645833333299</v>
      </c>
      <c r="B962" s="1">
        <f ca="1">IFERROR(__xludf.DUMMYFUNCTION("""COMPUTED_VALUE"""),1881)</f>
        <v>1881</v>
      </c>
    </row>
    <row r="963" spans="1:2" x14ac:dyDescent="0.35">
      <c r="A963" s="2">
        <f ca="1">IFERROR(__xludf.DUMMYFUNCTION("""COMPUTED_VALUE"""),45258.6458333333)</f>
        <v>45258.645833333299</v>
      </c>
      <c r="B963" s="1">
        <f ca="1">IFERROR(__xludf.DUMMYFUNCTION("""COMPUTED_VALUE"""),1891)</f>
        <v>1891</v>
      </c>
    </row>
    <row r="964" spans="1:2" x14ac:dyDescent="0.35">
      <c r="A964" s="2">
        <f ca="1">IFERROR(__xludf.DUMMYFUNCTION("""COMPUTED_VALUE"""),45259.6458333333)</f>
        <v>45259.645833333299</v>
      </c>
      <c r="B964" s="1">
        <f ca="1">IFERROR(__xludf.DUMMYFUNCTION("""COMPUTED_VALUE"""),1894)</f>
        <v>1894</v>
      </c>
    </row>
    <row r="965" spans="1:2" x14ac:dyDescent="0.35">
      <c r="A965" s="2">
        <f ca="1">IFERROR(__xludf.DUMMYFUNCTION("""COMPUTED_VALUE"""),45260.6458333333)</f>
        <v>45260.645833333299</v>
      </c>
      <c r="B965" s="1">
        <f ca="1">IFERROR(__xludf.DUMMYFUNCTION("""COMPUTED_VALUE"""),1897)</f>
        <v>1897</v>
      </c>
    </row>
    <row r="966" spans="1:2" x14ac:dyDescent="0.35">
      <c r="A966" s="2">
        <f ca="1">IFERROR(__xludf.DUMMYFUNCTION("""COMPUTED_VALUE"""),45261.6458333333)</f>
        <v>45261.645833333299</v>
      </c>
      <c r="B966" s="1">
        <f ca="1">IFERROR(__xludf.DUMMYFUNCTION("""COMPUTED_VALUE"""),1903)</f>
        <v>1903</v>
      </c>
    </row>
    <row r="967" spans="1:2" x14ac:dyDescent="0.35">
      <c r="A967" s="2">
        <f ca="1">IFERROR(__xludf.DUMMYFUNCTION("""COMPUTED_VALUE"""),45264.6458333333)</f>
        <v>45264.645833333299</v>
      </c>
      <c r="B967" s="1">
        <f ca="1">IFERROR(__xludf.DUMMYFUNCTION("""COMPUTED_VALUE"""),1904)</f>
        <v>1904</v>
      </c>
    </row>
    <row r="968" spans="1:2" x14ac:dyDescent="0.35">
      <c r="A968" s="2">
        <f ca="1">IFERROR(__xludf.DUMMYFUNCTION("""COMPUTED_VALUE"""),45265.6458333333)</f>
        <v>45265.645833333299</v>
      </c>
      <c r="B968" s="1">
        <f ca="1">IFERROR(__xludf.DUMMYFUNCTION("""COMPUTED_VALUE"""),1898)</f>
        <v>1898</v>
      </c>
    </row>
    <row r="969" spans="1:2" x14ac:dyDescent="0.35">
      <c r="A969" s="2">
        <f ca="1">IFERROR(__xludf.DUMMYFUNCTION("""COMPUTED_VALUE"""),45266.6458333333)</f>
        <v>45266.645833333299</v>
      </c>
      <c r="B969" s="1">
        <f ca="1">IFERROR(__xludf.DUMMYFUNCTION("""COMPUTED_VALUE"""),1898)</f>
        <v>1898</v>
      </c>
    </row>
    <row r="970" spans="1:2" x14ac:dyDescent="0.35">
      <c r="A970" s="2">
        <f ca="1">IFERROR(__xludf.DUMMYFUNCTION("""COMPUTED_VALUE"""),45267.6458333333)</f>
        <v>45267.645833333299</v>
      </c>
      <c r="B970" s="1">
        <f ca="1">IFERROR(__xludf.DUMMYFUNCTION("""COMPUTED_VALUE"""),1887)</f>
        <v>1887</v>
      </c>
    </row>
    <row r="971" spans="1:2" x14ac:dyDescent="0.35">
      <c r="A971" s="2">
        <f ca="1">IFERROR(__xludf.DUMMYFUNCTION("""COMPUTED_VALUE"""),45268.6458333333)</f>
        <v>45268.645833333299</v>
      </c>
      <c r="B971" s="1">
        <f ca="1">IFERROR(__xludf.DUMMYFUNCTION("""COMPUTED_VALUE"""),1877)</f>
        <v>1877</v>
      </c>
    </row>
    <row r="972" spans="1:2" x14ac:dyDescent="0.35">
      <c r="A972" s="2">
        <f ca="1">IFERROR(__xludf.DUMMYFUNCTION("""COMPUTED_VALUE"""),45271.6458333333)</f>
        <v>45271.645833333299</v>
      </c>
      <c r="B972" s="1">
        <f ca="1">IFERROR(__xludf.DUMMYFUNCTION("""COMPUTED_VALUE"""),1877)</f>
        <v>1877</v>
      </c>
    </row>
    <row r="973" spans="1:2" x14ac:dyDescent="0.35">
      <c r="A973" s="2">
        <f ca="1">IFERROR(__xludf.DUMMYFUNCTION("""COMPUTED_VALUE"""),45272.6458333333)</f>
        <v>45272.645833333299</v>
      </c>
      <c r="B973" s="1">
        <f ca="1">IFERROR(__xludf.DUMMYFUNCTION("""COMPUTED_VALUE"""),1880)</f>
        <v>1880</v>
      </c>
    </row>
    <row r="974" spans="1:2" x14ac:dyDescent="0.35">
      <c r="A974" s="2">
        <f ca="1">IFERROR(__xludf.DUMMYFUNCTION("""COMPUTED_VALUE"""),45273.6458333333)</f>
        <v>45273.645833333299</v>
      </c>
      <c r="B974" s="1">
        <f ca="1">IFERROR(__xludf.DUMMYFUNCTION("""COMPUTED_VALUE"""),1847)</f>
        <v>1847</v>
      </c>
    </row>
    <row r="975" spans="1:2" x14ac:dyDescent="0.35">
      <c r="A975" s="2">
        <f ca="1">IFERROR(__xludf.DUMMYFUNCTION("""COMPUTED_VALUE"""),45274.6458333333)</f>
        <v>45274.645833333299</v>
      </c>
      <c r="B975" s="1">
        <f ca="1">IFERROR(__xludf.DUMMYFUNCTION("""COMPUTED_VALUE"""),1860)</f>
        <v>1860</v>
      </c>
    </row>
    <row r="976" spans="1:2" x14ac:dyDescent="0.35">
      <c r="A976" s="2">
        <f ca="1">IFERROR(__xludf.DUMMYFUNCTION("""COMPUTED_VALUE"""),45275.6458333333)</f>
        <v>45275.645833333299</v>
      </c>
      <c r="B976" s="1">
        <f ca="1">IFERROR(__xludf.DUMMYFUNCTION("""COMPUTED_VALUE"""),1866)</f>
        <v>1866</v>
      </c>
    </row>
    <row r="977" spans="1:2" x14ac:dyDescent="0.35">
      <c r="A977" s="2">
        <f ca="1">IFERROR(__xludf.DUMMYFUNCTION("""COMPUTED_VALUE"""),45278.6458333333)</f>
        <v>45278.645833333299</v>
      </c>
      <c r="B977" s="1">
        <f ca="1">IFERROR(__xludf.DUMMYFUNCTION("""COMPUTED_VALUE"""),1898)</f>
        <v>1898</v>
      </c>
    </row>
    <row r="978" spans="1:2" x14ac:dyDescent="0.35">
      <c r="A978" s="2">
        <f ca="1">IFERROR(__xludf.DUMMYFUNCTION("""COMPUTED_VALUE"""),45279.6458333333)</f>
        <v>45279.645833333299</v>
      </c>
      <c r="B978" s="1">
        <f ca="1">IFERROR(__xludf.DUMMYFUNCTION("""COMPUTED_VALUE"""),1884)</f>
        <v>1884</v>
      </c>
    </row>
    <row r="979" spans="1:2" x14ac:dyDescent="0.35">
      <c r="A979" s="2">
        <f ca="1">IFERROR(__xludf.DUMMYFUNCTION("""COMPUTED_VALUE"""),45280.6458333333)</f>
        <v>45280.645833333299</v>
      </c>
      <c r="B979" s="1">
        <f ca="1">IFERROR(__xludf.DUMMYFUNCTION("""COMPUTED_VALUE"""),1881)</f>
        <v>1881</v>
      </c>
    </row>
    <row r="980" spans="1:2" x14ac:dyDescent="0.35">
      <c r="A980" s="2">
        <f ca="1">IFERROR(__xludf.DUMMYFUNCTION("""COMPUTED_VALUE"""),45281.6458333333)</f>
        <v>45281.645833333299</v>
      </c>
      <c r="B980" s="1">
        <f ca="1">IFERROR(__xludf.DUMMYFUNCTION("""COMPUTED_VALUE"""),1873)</f>
        <v>1873</v>
      </c>
    </row>
    <row r="981" spans="1:2" x14ac:dyDescent="0.35">
      <c r="A981" s="2">
        <f ca="1">IFERROR(__xludf.DUMMYFUNCTION("""COMPUTED_VALUE"""),45282.6458333333)</f>
        <v>45282.645833333299</v>
      </c>
      <c r="B981" s="1">
        <f ca="1">IFERROR(__xludf.DUMMYFUNCTION("""COMPUTED_VALUE"""),1871)</f>
        <v>1871</v>
      </c>
    </row>
    <row r="982" spans="1:2" x14ac:dyDescent="0.35">
      <c r="A982" s="2">
        <f ca="1">IFERROR(__xludf.DUMMYFUNCTION("""COMPUTED_VALUE"""),45286.6458333333)</f>
        <v>45286.645833333299</v>
      </c>
      <c r="B982" s="1">
        <f ca="1">IFERROR(__xludf.DUMMYFUNCTION("""COMPUTED_VALUE"""),1874)</f>
        <v>1874</v>
      </c>
    </row>
    <row r="983" spans="1:2" x14ac:dyDescent="0.35">
      <c r="A983" s="2">
        <f ca="1">IFERROR(__xludf.DUMMYFUNCTION("""COMPUTED_VALUE"""),45287.6458333333)</f>
        <v>45287.645833333299</v>
      </c>
      <c r="B983" s="1">
        <f ca="1">IFERROR(__xludf.DUMMYFUNCTION("""COMPUTED_VALUE"""),1873)</f>
        <v>1873</v>
      </c>
    </row>
    <row r="984" spans="1:2" x14ac:dyDescent="0.35">
      <c r="A984" s="2">
        <f ca="1">IFERROR(__xludf.DUMMYFUNCTION("""COMPUTED_VALUE"""),45288.6458333333)</f>
        <v>45288.645833333299</v>
      </c>
      <c r="B984" s="1">
        <f ca="1">IFERROR(__xludf.DUMMYFUNCTION("""COMPUTED_VALUE"""),1881)</f>
        <v>1881</v>
      </c>
    </row>
    <row r="985" spans="1:2" x14ac:dyDescent="0.35">
      <c r="A985" s="2">
        <f ca="1">IFERROR(__xludf.DUMMYFUNCTION("""COMPUTED_VALUE"""),45293.6458333333)</f>
        <v>45293.645833333299</v>
      </c>
      <c r="B985" s="1">
        <f ca="1">IFERROR(__xludf.DUMMYFUNCTION("""COMPUTED_VALUE"""),1909)</f>
        <v>1909</v>
      </c>
    </row>
    <row r="986" spans="1:2" x14ac:dyDescent="0.35">
      <c r="A986" s="2">
        <f ca="1">IFERROR(__xludf.DUMMYFUNCTION("""COMPUTED_VALUE"""),45294.6458333333)</f>
        <v>45294.645833333299</v>
      </c>
      <c r="B986" s="1">
        <f ca="1">IFERROR(__xludf.DUMMYFUNCTION("""COMPUTED_VALUE"""),1919)</f>
        <v>1919</v>
      </c>
    </row>
    <row r="987" spans="1:2" x14ac:dyDescent="0.35">
      <c r="A987" s="2">
        <f ca="1">IFERROR(__xludf.DUMMYFUNCTION("""COMPUTED_VALUE"""),45295.6458333333)</f>
        <v>45295.645833333299</v>
      </c>
      <c r="B987" s="1">
        <f ca="1">IFERROR(__xludf.DUMMYFUNCTION("""COMPUTED_VALUE"""),1913)</f>
        <v>1913</v>
      </c>
    </row>
    <row r="988" spans="1:2" x14ac:dyDescent="0.35">
      <c r="A988" s="2">
        <f ca="1">IFERROR(__xludf.DUMMYFUNCTION("""COMPUTED_VALUE"""),45296.6458333333)</f>
        <v>45296.645833333299</v>
      </c>
      <c r="B988" s="1">
        <f ca="1">IFERROR(__xludf.DUMMYFUNCTION("""COMPUTED_VALUE"""),1907)</f>
        <v>1907</v>
      </c>
    </row>
    <row r="989" spans="1:2" x14ac:dyDescent="0.35">
      <c r="A989" s="2">
        <f ca="1">IFERROR(__xludf.DUMMYFUNCTION("""COMPUTED_VALUE"""),45299.6458333333)</f>
        <v>45299.645833333299</v>
      </c>
      <c r="B989" s="1">
        <f ca="1">IFERROR(__xludf.DUMMYFUNCTION("""COMPUTED_VALUE"""),1905)</f>
        <v>1905</v>
      </c>
    </row>
    <row r="990" spans="1:2" x14ac:dyDescent="0.35">
      <c r="A990" s="2">
        <f ca="1">IFERROR(__xludf.DUMMYFUNCTION("""COMPUTED_VALUE"""),45300.6458333333)</f>
        <v>45300.645833333299</v>
      </c>
      <c r="B990" s="1">
        <f ca="1">IFERROR(__xludf.DUMMYFUNCTION("""COMPUTED_VALUE"""),1910)</f>
        <v>1910</v>
      </c>
    </row>
    <row r="991" spans="1:2" x14ac:dyDescent="0.35">
      <c r="A991" s="2">
        <f ca="1">IFERROR(__xludf.DUMMYFUNCTION("""COMPUTED_VALUE"""),45301.6458333333)</f>
        <v>45301.645833333299</v>
      </c>
      <c r="B991" s="1">
        <f ca="1">IFERROR(__xludf.DUMMYFUNCTION("""COMPUTED_VALUE"""),1904)</f>
        <v>1904</v>
      </c>
    </row>
    <row r="992" spans="1:2" x14ac:dyDescent="0.35">
      <c r="A992" s="2">
        <f ca="1">IFERROR(__xludf.DUMMYFUNCTION("""COMPUTED_VALUE"""),45302.6458333333)</f>
        <v>45302.645833333299</v>
      </c>
      <c r="B992" s="1">
        <f ca="1">IFERROR(__xludf.DUMMYFUNCTION("""COMPUTED_VALUE"""),1905)</f>
        <v>1905</v>
      </c>
    </row>
    <row r="993" spans="1:2" x14ac:dyDescent="0.35">
      <c r="A993" s="2">
        <f ca="1">IFERROR(__xludf.DUMMYFUNCTION("""COMPUTED_VALUE"""),45303.6458333333)</f>
        <v>45303.645833333299</v>
      </c>
      <c r="B993" s="1">
        <f ca="1">IFERROR(__xludf.DUMMYFUNCTION("""COMPUTED_VALUE"""),1899)</f>
        <v>1899</v>
      </c>
    </row>
    <row r="994" spans="1:2" x14ac:dyDescent="0.35">
      <c r="A994" s="2">
        <f ca="1">IFERROR(__xludf.DUMMYFUNCTION("""COMPUTED_VALUE"""),45306.6458333333)</f>
        <v>45306.645833333299</v>
      </c>
      <c r="B994" s="1">
        <f ca="1">IFERROR(__xludf.DUMMYFUNCTION("""COMPUTED_VALUE"""),1903)</f>
        <v>1903</v>
      </c>
    </row>
    <row r="995" spans="1:2" x14ac:dyDescent="0.35">
      <c r="A995" s="2">
        <f ca="1">IFERROR(__xludf.DUMMYFUNCTION("""COMPUTED_VALUE"""),45307.6458333333)</f>
        <v>45307.645833333299</v>
      </c>
      <c r="B995" s="1">
        <f ca="1">IFERROR(__xludf.DUMMYFUNCTION("""COMPUTED_VALUE"""),1893)</f>
        <v>1893</v>
      </c>
    </row>
    <row r="996" spans="1:2" x14ac:dyDescent="0.35">
      <c r="A996" s="2">
        <f ca="1">IFERROR(__xludf.DUMMYFUNCTION("""COMPUTED_VALUE"""),45308.6458333333)</f>
        <v>45308.645833333299</v>
      </c>
      <c r="B996" s="1">
        <f ca="1">IFERROR(__xludf.DUMMYFUNCTION("""COMPUTED_VALUE"""),1857)</f>
        <v>1857</v>
      </c>
    </row>
    <row r="997" spans="1:2" x14ac:dyDescent="0.35">
      <c r="A997" s="2">
        <f ca="1">IFERROR(__xludf.DUMMYFUNCTION("""COMPUTED_VALUE"""),45309.6458333333)</f>
        <v>45309.645833333299</v>
      </c>
      <c r="B997" s="1">
        <f ca="1">IFERROR(__xludf.DUMMYFUNCTION("""COMPUTED_VALUE"""),1876)</f>
        <v>1876</v>
      </c>
    </row>
    <row r="998" spans="1:2" x14ac:dyDescent="0.35">
      <c r="A998" s="2">
        <f ca="1">IFERROR(__xludf.DUMMYFUNCTION("""COMPUTED_VALUE"""),45310.6458333333)</f>
        <v>45310.645833333299</v>
      </c>
      <c r="B998" s="1">
        <f ca="1">IFERROR(__xludf.DUMMYFUNCTION("""COMPUTED_VALUE"""),1874)</f>
        <v>1874</v>
      </c>
    </row>
    <row r="999" spans="1:2" x14ac:dyDescent="0.35">
      <c r="A999" s="2">
        <f ca="1">IFERROR(__xludf.DUMMYFUNCTION("""COMPUTED_VALUE"""),45313.6458333333)</f>
        <v>45313.645833333299</v>
      </c>
      <c r="B999" s="1">
        <f ca="1">IFERROR(__xludf.DUMMYFUNCTION("""COMPUTED_VALUE"""),1872)</f>
        <v>1872</v>
      </c>
    </row>
    <row r="1000" spans="1:2" x14ac:dyDescent="0.35">
      <c r="A1000" s="2">
        <f ca="1">IFERROR(__xludf.DUMMYFUNCTION("""COMPUTED_VALUE"""),45314.6458333333)</f>
        <v>45314.645833333299</v>
      </c>
      <c r="B1000" s="1">
        <f ca="1">IFERROR(__xludf.DUMMYFUNCTION("""COMPUTED_VALUE"""),1872)</f>
        <v>1872</v>
      </c>
    </row>
    <row r="1001" spans="1:2" x14ac:dyDescent="0.35">
      <c r="A1001" s="2">
        <f ca="1">IFERROR(__xludf.DUMMYFUNCTION("""COMPUTED_VALUE"""),45315.6458333333)</f>
        <v>45315.645833333299</v>
      </c>
      <c r="B1001" s="1">
        <f ca="1">IFERROR(__xludf.DUMMYFUNCTION("""COMPUTED_VALUE"""),1870)</f>
        <v>1870</v>
      </c>
    </row>
    <row r="1002" spans="1:2" x14ac:dyDescent="0.35">
      <c r="A1002" s="2">
        <f ca="1">IFERROR(__xludf.DUMMYFUNCTION("""COMPUTED_VALUE"""),45316.6458333333)</f>
        <v>45316.645833333299</v>
      </c>
      <c r="B1002" s="1">
        <f ca="1">IFERROR(__xludf.DUMMYFUNCTION("""COMPUTED_VALUE"""),1860)</f>
        <v>1860</v>
      </c>
    </row>
    <row r="1003" spans="1:2" x14ac:dyDescent="0.35">
      <c r="A1003" s="2">
        <f ca="1">IFERROR(__xludf.DUMMYFUNCTION("""COMPUTED_VALUE"""),45317.6458333333)</f>
        <v>45317.645833333299</v>
      </c>
      <c r="B1003" s="1">
        <f ca="1">IFERROR(__xludf.DUMMYFUNCTION("""COMPUTED_VALUE"""),1861)</f>
        <v>1861</v>
      </c>
    </row>
    <row r="1004" spans="1:2" x14ac:dyDescent="0.35">
      <c r="A1004" s="2">
        <f ca="1">IFERROR(__xludf.DUMMYFUNCTION("""COMPUTED_VALUE"""),45320.6458333333)</f>
        <v>45320.645833333299</v>
      </c>
      <c r="B1004" s="1">
        <f ca="1">IFERROR(__xludf.DUMMYFUNCTION("""COMPUTED_VALUE"""),1874)</f>
        <v>1874</v>
      </c>
    </row>
    <row r="1005" spans="1:2" x14ac:dyDescent="0.35">
      <c r="A1005" s="2">
        <f ca="1">IFERROR(__xludf.DUMMYFUNCTION("""COMPUTED_VALUE"""),45321.6458333333)</f>
        <v>45321.645833333299</v>
      </c>
      <c r="B1005" s="1">
        <f ca="1">IFERROR(__xludf.DUMMYFUNCTION("""COMPUTED_VALUE"""),1860)</f>
        <v>1860</v>
      </c>
    </row>
    <row r="1006" spans="1:2" x14ac:dyDescent="0.35">
      <c r="A1006" s="2">
        <f ca="1">IFERROR(__xludf.DUMMYFUNCTION("""COMPUTED_VALUE"""),45322.6458333333)</f>
        <v>45322.645833333299</v>
      </c>
      <c r="B1006" s="1">
        <f ca="1">IFERROR(__xludf.DUMMYFUNCTION("""COMPUTED_VALUE"""),1858)</f>
        <v>1858</v>
      </c>
    </row>
    <row r="1007" spans="1:2" x14ac:dyDescent="0.35">
      <c r="A1007" s="2">
        <f ca="1">IFERROR(__xludf.DUMMYFUNCTION("""COMPUTED_VALUE"""),45323.6458333333)</f>
        <v>45323.645833333299</v>
      </c>
      <c r="B1007" s="1">
        <f ca="1">IFERROR(__xludf.DUMMYFUNCTION("""COMPUTED_VALUE"""),1860)</f>
        <v>1860</v>
      </c>
    </row>
    <row r="1008" spans="1:2" x14ac:dyDescent="0.35">
      <c r="A1008" s="2">
        <f ca="1">IFERROR(__xludf.DUMMYFUNCTION("""COMPUTED_VALUE"""),45324.6458333333)</f>
        <v>45324.645833333299</v>
      </c>
      <c r="B1008" s="1">
        <f ca="1">IFERROR(__xludf.DUMMYFUNCTION("""COMPUTED_VALUE"""),1844)</f>
        <v>1844</v>
      </c>
    </row>
    <row r="1009" spans="1:2" x14ac:dyDescent="0.35">
      <c r="A1009" s="2">
        <f ca="1">IFERROR(__xludf.DUMMYFUNCTION("""COMPUTED_VALUE"""),45327.6458333333)</f>
        <v>45327.645833333299</v>
      </c>
      <c r="B1009" s="1">
        <f ca="1">IFERROR(__xludf.DUMMYFUNCTION("""COMPUTED_VALUE"""),1836)</f>
        <v>1836</v>
      </c>
    </row>
    <row r="1010" spans="1:2" x14ac:dyDescent="0.35">
      <c r="A1010" s="2">
        <f ca="1">IFERROR(__xludf.DUMMYFUNCTION("""COMPUTED_VALUE"""),45328.6458333333)</f>
        <v>45328.645833333299</v>
      </c>
      <c r="B1010" s="1">
        <f ca="1">IFERROR(__xludf.DUMMYFUNCTION("""COMPUTED_VALUE"""),1805)</f>
        <v>1805</v>
      </c>
    </row>
    <row r="1011" spans="1:2" x14ac:dyDescent="0.35">
      <c r="A1011" s="2">
        <f ca="1">IFERROR(__xludf.DUMMYFUNCTION("""COMPUTED_VALUE"""),45329.6458333333)</f>
        <v>45329.645833333299</v>
      </c>
      <c r="B1011" s="1">
        <f ca="1">IFERROR(__xludf.DUMMYFUNCTION("""COMPUTED_VALUE"""),1782)</f>
        <v>1782</v>
      </c>
    </row>
    <row r="1012" spans="1:2" x14ac:dyDescent="0.35">
      <c r="A1012" s="2">
        <f ca="1">IFERROR(__xludf.DUMMYFUNCTION("""COMPUTED_VALUE"""),45330.6458333333)</f>
        <v>45330.645833333299</v>
      </c>
      <c r="B1012" s="1">
        <f ca="1">IFERROR(__xludf.DUMMYFUNCTION("""COMPUTED_VALUE"""),1796)</f>
        <v>1796</v>
      </c>
    </row>
    <row r="1013" spans="1:2" x14ac:dyDescent="0.35">
      <c r="A1013" s="2">
        <f ca="1">IFERROR(__xludf.DUMMYFUNCTION("""COMPUTED_VALUE"""),45335.6458333333)</f>
        <v>45335.645833333299</v>
      </c>
      <c r="B1013" s="1">
        <f ca="1">IFERROR(__xludf.DUMMYFUNCTION("""COMPUTED_VALUE"""),1819)</f>
        <v>1819</v>
      </c>
    </row>
    <row r="1014" spans="1:2" x14ac:dyDescent="0.35">
      <c r="A1014" s="2">
        <f ca="1">IFERROR(__xludf.DUMMYFUNCTION("""COMPUTED_VALUE"""),45336.6458333333)</f>
        <v>45336.645833333299</v>
      </c>
      <c r="B1014" s="1">
        <f ca="1">IFERROR(__xludf.DUMMYFUNCTION("""COMPUTED_VALUE"""),1830)</f>
        <v>1830</v>
      </c>
    </row>
    <row r="1015" spans="1:2" x14ac:dyDescent="0.35">
      <c r="A1015" s="2">
        <f ca="1">IFERROR(__xludf.DUMMYFUNCTION("""COMPUTED_VALUE"""),45337.6458333333)</f>
        <v>45337.645833333299</v>
      </c>
      <c r="B1015" s="1">
        <f ca="1">IFERROR(__xludf.DUMMYFUNCTION("""COMPUTED_VALUE"""),1819)</f>
        <v>1819</v>
      </c>
    </row>
    <row r="1016" spans="1:2" x14ac:dyDescent="0.35">
      <c r="A1016" s="2">
        <f ca="1">IFERROR(__xludf.DUMMYFUNCTION("""COMPUTED_VALUE"""),45338.6458333333)</f>
        <v>45338.645833333299</v>
      </c>
      <c r="B1016" s="1">
        <f ca="1">IFERROR(__xludf.DUMMYFUNCTION("""COMPUTED_VALUE"""),1824)</f>
        <v>1824</v>
      </c>
    </row>
    <row r="1017" spans="1:2" x14ac:dyDescent="0.35">
      <c r="A1017" s="2">
        <f ca="1">IFERROR(__xludf.DUMMYFUNCTION("""COMPUTED_VALUE"""),45341.6458333333)</f>
        <v>45341.645833333299</v>
      </c>
      <c r="B1017" s="1">
        <f ca="1">IFERROR(__xludf.DUMMYFUNCTION("""COMPUTED_VALUE"""),1824)</f>
        <v>1824</v>
      </c>
    </row>
    <row r="1018" spans="1:2" x14ac:dyDescent="0.35">
      <c r="A1018" s="2">
        <f ca="1">IFERROR(__xludf.DUMMYFUNCTION("""COMPUTED_VALUE"""),45342.6458333333)</f>
        <v>45342.645833333299</v>
      </c>
      <c r="B1018" s="1">
        <f ca="1">IFERROR(__xludf.DUMMYFUNCTION("""COMPUTED_VALUE"""),1815)</f>
        <v>1815</v>
      </c>
    </row>
    <row r="1019" spans="1:2" x14ac:dyDescent="0.35">
      <c r="A1019" s="2">
        <f ca="1">IFERROR(__xludf.DUMMYFUNCTION("""COMPUTED_VALUE"""),45343.6458333333)</f>
        <v>45343.645833333299</v>
      </c>
      <c r="B1019" s="1">
        <f ca="1">IFERROR(__xludf.DUMMYFUNCTION("""COMPUTED_VALUE"""),1810)</f>
        <v>1810</v>
      </c>
    </row>
    <row r="1020" spans="1:2" x14ac:dyDescent="0.35">
      <c r="A1020" s="2">
        <f ca="1">IFERROR(__xludf.DUMMYFUNCTION("""COMPUTED_VALUE"""),45344.6458333333)</f>
        <v>45344.645833333299</v>
      </c>
      <c r="B1020" s="1">
        <f ca="1">IFERROR(__xludf.DUMMYFUNCTION("""COMPUTED_VALUE"""),1808)</f>
        <v>1808</v>
      </c>
    </row>
    <row r="1021" spans="1:2" x14ac:dyDescent="0.35">
      <c r="A1021" s="2">
        <f ca="1">IFERROR(__xludf.DUMMYFUNCTION("""COMPUTED_VALUE"""),45345.6458333333)</f>
        <v>45345.645833333299</v>
      </c>
      <c r="B1021" s="1">
        <f ca="1">IFERROR(__xludf.DUMMYFUNCTION("""COMPUTED_VALUE"""),1817)</f>
        <v>1817</v>
      </c>
    </row>
    <row r="1022" spans="1:2" x14ac:dyDescent="0.35">
      <c r="A1022" s="2">
        <f ca="1">IFERROR(__xludf.DUMMYFUNCTION("""COMPUTED_VALUE"""),45348.6458333333)</f>
        <v>45348.645833333299</v>
      </c>
      <c r="B1022" s="1">
        <f ca="1">IFERROR(__xludf.DUMMYFUNCTION("""COMPUTED_VALUE"""),1822)</f>
        <v>1822</v>
      </c>
    </row>
    <row r="1023" spans="1:2" x14ac:dyDescent="0.35">
      <c r="A1023" s="2">
        <f ca="1">IFERROR(__xludf.DUMMYFUNCTION("""COMPUTED_VALUE"""),45349.6458333333)</f>
        <v>45349.645833333299</v>
      </c>
      <c r="B1023" s="1">
        <f ca="1">IFERROR(__xludf.DUMMYFUNCTION("""COMPUTED_VALUE"""),1815)</f>
        <v>1815</v>
      </c>
    </row>
    <row r="1024" spans="1:2" x14ac:dyDescent="0.35">
      <c r="A1024" s="2">
        <f ca="1">IFERROR(__xludf.DUMMYFUNCTION("""COMPUTED_VALUE"""),45350.6458333333)</f>
        <v>45350.645833333299</v>
      </c>
      <c r="B1024" s="1">
        <f ca="1">IFERROR(__xludf.DUMMYFUNCTION("""COMPUTED_VALUE"""),1840)</f>
        <v>1840</v>
      </c>
    </row>
    <row r="1025" spans="1:2" x14ac:dyDescent="0.35">
      <c r="A1025" s="2">
        <f ca="1">IFERROR(__xludf.DUMMYFUNCTION("""COMPUTED_VALUE"""),45351.6458333333)</f>
        <v>45351.645833333299</v>
      </c>
      <c r="B1025" s="1">
        <f ca="1">IFERROR(__xludf.DUMMYFUNCTION("""COMPUTED_VALUE"""),1847)</f>
        <v>1847</v>
      </c>
    </row>
    <row r="1026" spans="1:2" x14ac:dyDescent="0.35">
      <c r="A1026" s="2">
        <f ca="1">IFERROR(__xludf.DUMMYFUNCTION("""COMPUTED_VALUE"""),45355.6458333333)</f>
        <v>45355.645833333299</v>
      </c>
      <c r="B1026" s="1">
        <f ca="1">IFERROR(__xludf.DUMMYFUNCTION("""COMPUTED_VALUE"""),1858)</f>
        <v>1858</v>
      </c>
    </row>
    <row r="1027" spans="1:2" x14ac:dyDescent="0.35">
      <c r="A1027" s="2">
        <f ca="1">IFERROR(__xludf.DUMMYFUNCTION("""COMPUTED_VALUE"""),45356.6458333333)</f>
        <v>45356.645833333299</v>
      </c>
      <c r="B1027" s="1">
        <f ca="1">IFERROR(__xludf.DUMMYFUNCTION("""COMPUTED_VALUE"""),1846)</f>
        <v>1846</v>
      </c>
    </row>
    <row r="1028" spans="1:2" x14ac:dyDescent="0.35">
      <c r="A1028" s="2">
        <f ca="1">IFERROR(__xludf.DUMMYFUNCTION("""COMPUTED_VALUE"""),45357.6458333333)</f>
        <v>45357.645833333299</v>
      </c>
      <c r="B1028" s="1">
        <f ca="1">IFERROR(__xludf.DUMMYFUNCTION("""COMPUTED_VALUE"""),1839)</f>
        <v>1839</v>
      </c>
    </row>
    <row r="1029" spans="1:2" x14ac:dyDescent="0.35">
      <c r="A1029" s="2">
        <f ca="1">IFERROR(__xludf.DUMMYFUNCTION("""COMPUTED_VALUE"""),45358.6458333333)</f>
        <v>45358.645833333299</v>
      </c>
      <c r="B1029" s="1">
        <f ca="1">IFERROR(__xludf.DUMMYFUNCTION("""COMPUTED_VALUE"""),1808)</f>
        <v>1808</v>
      </c>
    </row>
    <row r="1030" spans="1:2" x14ac:dyDescent="0.35">
      <c r="A1030" s="2">
        <f ca="1">IFERROR(__xludf.DUMMYFUNCTION("""COMPUTED_VALUE"""),45359.6458333333)</f>
        <v>45359.645833333299</v>
      </c>
      <c r="B1030" s="1">
        <f ca="1">IFERROR(__xludf.DUMMYFUNCTION("""COMPUTED_VALUE"""),1813)</f>
        <v>1813</v>
      </c>
    </row>
    <row r="1031" spans="1:2" x14ac:dyDescent="0.35">
      <c r="A1031" s="2">
        <f ca="1">IFERROR(__xludf.DUMMYFUNCTION("""COMPUTED_VALUE"""),45362.6458333333)</f>
        <v>45362.645833333299</v>
      </c>
      <c r="B1031" s="1">
        <f ca="1">IFERROR(__xludf.DUMMYFUNCTION("""COMPUTED_VALUE"""),1822)</f>
        <v>1822</v>
      </c>
    </row>
    <row r="1032" spans="1:2" x14ac:dyDescent="0.35">
      <c r="A1032" s="2">
        <f ca="1">IFERROR(__xludf.DUMMYFUNCTION("""COMPUTED_VALUE"""),45363.6458333333)</f>
        <v>45363.645833333299</v>
      </c>
      <c r="B1032" s="1">
        <f ca="1">IFERROR(__xludf.DUMMYFUNCTION("""COMPUTED_VALUE"""),1820)</f>
        <v>1820</v>
      </c>
    </row>
    <row r="1033" spans="1:2" x14ac:dyDescent="0.35">
      <c r="A1033" s="2">
        <f ca="1">IFERROR(__xludf.DUMMYFUNCTION("""COMPUTED_VALUE"""),45364.6458333333)</f>
        <v>45364.645833333299</v>
      </c>
      <c r="B1033" s="1">
        <f ca="1">IFERROR(__xludf.DUMMYFUNCTION("""COMPUTED_VALUE"""),1818)</f>
        <v>1818</v>
      </c>
    </row>
    <row r="1034" spans="1:2" x14ac:dyDescent="0.35">
      <c r="A1034" s="2">
        <f ca="1">IFERROR(__xludf.DUMMYFUNCTION("""COMPUTED_VALUE"""),45365.6458333333)</f>
        <v>45365.645833333299</v>
      </c>
      <c r="B1034" s="1">
        <f ca="1">IFERROR(__xludf.DUMMYFUNCTION("""COMPUTED_VALUE"""),1818)</f>
        <v>1818</v>
      </c>
    </row>
    <row r="1035" spans="1:2" x14ac:dyDescent="0.35">
      <c r="A1035" s="2">
        <f ca="1">IFERROR(__xludf.DUMMYFUNCTION("""COMPUTED_VALUE"""),45366.6458333333)</f>
        <v>45366.645833333299</v>
      </c>
      <c r="B1035" s="1">
        <f ca="1">IFERROR(__xludf.DUMMYFUNCTION("""COMPUTED_VALUE"""),1816)</f>
        <v>1816</v>
      </c>
    </row>
    <row r="1036" spans="1:2" x14ac:dyDescent="0.35">
      <c r="A1036" s="2">
        <f ca="1">IFERROR(__xludf.DUMMYFUNCTION("""COMPUTED_VALUE"""),45369.6458333333)</f>
        <v>45369.645833333299</v>
      </c>
      <c r="B1036" s="1">
        <f ca="1">IFERROR(__xludf.DUMMYFUNCTION("""COMPUTED_VALUE"""),1830)</f>
        <v>1830</v>
      </c>
    </row>
    <row r="1037" spans="1:2" x14ac:dyDescent="0.35">
      <c r="A1037" s="2">
        <f ca="1">IFERROR(__xludf.DUMMYFUNCTION("""COMPUTED_VALUE"""),45370.6458333333)</f>
        <v>45370.645833333299</v>
      </c>
      <c r="B1037" s="1">
        <f ca="1">IFERROR(__xludf.DUMMYFUNCTION("""COMPUTED_VALUE"""),1830)</f>
        <v>1830</v>
      </c>
    </row>
    <row r="1038" spans="1:2" x14ac:dyDescent="0.35">
      <c r="A1038" s="2">
        <f ca="1">IFERROR(__xludf.DUMMYFUNCTION("""COMPUTED_VALUE"""),45371.6458333333)</f>
        <v>45371.645833333299</v>
      </c>
      <c r="B1038" s="1">
        <f ca="1">IFERROR(__xludf.DUMMYFUNCTION("""COMPUTED_VALUE"""),1830)</f>
        <v>1830</v>
      </c>
    </row>
    <row r="1039" spans="1:2" x14ac:dyDescent="0.35">
      <c r="A1039" s="2">
        <f ca="1">IFERROR(__xludf.DUMMYFUNCTION("""COMPUTED_VALUE"""),45372.6458333333)</f>
        <v>45372.645833333299</v>
      </c>
      <c r="B1039" s="1">
        <f ca="1">IFERROR(__xludf.DUMMYFUNCTION("""COMPUTED_VALUE"""),1840)</f>
        <v>1840</v>
      </c>
    </row>
    <row r="1040" spans="1:2" x14ac:dyDescent="0.35">
      <c r="A1040" s="2">
        <f ca="1">IFERROR(__xludf.DUMMYFUNCTION("""COMPUTED_VALUE"""),45373.6458333333)</f>
        <v>45373.645833333299</v>
      </c>
      <c r="B1040" s="1">
        <f ca="1">IFERROR(__xludf.DUMMYFUNCTION("""COMPUTED_VALUE"""),1844)</f>
        <v>1844</v>
      </c>
    </row>
    <row r="1041" spans="1:2" x14ac:dyDescent="0.35">
      <c r="A1041" s="2">
        <f ca="1">IFERROR(__xludf.DUMMYFUNCTION("""COMPUTED_VALUE"""),45376.6458333333)</f>
        <v>45376.645833333299</v>
      </c>
      <c r="B1041" s="1">
        <f ca="1">IFERROR(__xludf.DUMMYFUNCTION("""COMPUTED_VALUE"""),1867)</f>
        <v>1867</v>
      </c>
    </row>
    <row r="1042" spans="1:2" x14ac:dyDescent="0.35">
      <c r="A1042" s="2">
        <f ca="1">IFERROR(__xludf.DUMMYFUNCTION("""COMPUTED_VALUE"""),45377.6458333333)</f>
        <v>45377.645833333299</v>
      </c>
      <c r="B1042" s="1">
        <f ca="1">IFERROR(__xludf.DUMMYFUNCTION("""COMPUTED_VALUE"""),1866)</f>
        <v>1866</v>
      </c>
    </row>
    <row r="1043" spans="1:2" x14ac:dyDescent="0.35">
      <c r="A1043" s="2">
        <f ca="1">IFERROR(__xludf.DUMMYFUNCTION("""COMPUTED_VALUE"""),45378.6458333333)</f>
        <v>45378.645833333299</v>
      </c>
      <c r="B1043" s="1">
        <f ca="1">IFERROR(__xludf.DUMMYFUNCTION("""COMPUTED_VALUE"""),1865)</f>
        <v>1865</v>
      </c>
    </row>
    <row r="1044" spans="1:2" x14ac:dyDescent="0.35">
      <c r="A1044" s="2">
        <f ca="1">IFERROR(__xludf.DUMMYFUNCTION("""COMPUTED_VALUE"""),45379.6458333333)</f>
        <v>45379.645833333299</v>
      </c>
      <c r="B1044" s="1">
        <f ca="1">IFERROR(__xludf.DUMMYFUNCTION("""COMPUTED_VALUE"""),1864)</f>
        <v>1864</v>
      </c>
    </row>
    <row r="1045" spans="1:2" x14ac:dyDescent="0.35">
      <c r="A1045" s="2">
        <f ca="1">IFERROR(__xludf.DUMMYFUNCTION("""COMPUTED_VALUE"""),45380.6458333333)</f>
        <v>45380.645833333299</v>
      </c>
      <c r="B1045" s="1">
        <f ca="1">IFERROR(__xludf.DUMMYFUNCTION("""COMPUTED_VALUE"""),1861)</f>
        <v>1861</v>
      </c>
    </row>
    <row r="1046" spans="1:2" x14ac:dyDescent="0.35">
      <c r="A1046" s="2">
        <f ca="1">IFERROR(__xludf.DUMMYFUNCTION("""COMPUTED_VALUE"""),45383.6458333333)</f>
        <v>45383.645833333299</v>
      </c>
      <c r="B1046" s="1">
        <f ca="1">IFERROR(__xludf.DUMMYFUNCTION("""COMPUTED_VALUE"""),1892)</f>
        <v>1892</v>
      </c>
    </row>
    <row r="1047" spans="1:2" x14ac:dyDescent="0.35">
      <c r="A1047" s="2">
        <f ca="1">IFERROR(__xludf.DUMMYFUNCTION("""COMPUTED_VALUE"""),45384.6458333333)</f>
        <v>45384.645833333299</v>
      </c>
      <c r="B1047" s="1">
        <f ca="1">IFERROR(__xludf.DUMMYFUNCTION("""COMPUTED_VALUE"""),1879)</f>
        <v>1879</v>
      </c>
    </row>
    <row r="1048" spans="1:2" x14ac:dyDescent="0.35">
      <c r="A1048" s="2">
        <f ca="1">IFERROR(__xludf.DUMMYFUNCTION("""COMPUTED_VALUE"""),45385.6458333333)</f>
        <v>45385.645833333299</v>
      </c>
      <c r="B1048" s="1">
        <f ca="1">IFERROR(__xludf.DUMMYFUNCTION("""COMPUTED_VALUE"""),1879)</f>
        <v>1879</v>
      </c>
    </row>
    <row r="1049" spans="1:2" x14ac:dyDescent="0.35">
      <c r="A1049" s="2">
        <f ca="1">IFERROR(__xludf.DUMMYFUNCTION("""COMPUTED_VALUE"""),45386.6458333333)</f>
        <v>45386.645833333299</v>
      </c>
      <c r="B1049" s="1">
        <f ca="1">IFERROR(__xludf.DUMMYFUNCTION("""COMPUTED_VALUE"""),1893)</f>
        <v>1893</v>
      </c>
    </row>
    <row r="1050" spans="1:2" x14ac:dyDescent="0.35">
      <c r="A1050" s="2">
        <f ca="1">IFERROR(__xludf.DUMMYFUNCTION("""COMPUTED_VALUE"""),45387.6458333333)</f>
        <v>45387.645833333299</v>
      </c>
      <c r="B1050" s="1">
        <f ca="1">IFERROR(__xludf.DUMMYFUNCTION("""COMPUTED_VALUE"""),1899)</f>
        <v>1899</v>
      </c>
    </row>
    <row r="1051" spans="1:2" x14ac:dyDescent="0.35">
      <c r="A1051" s="2">
        <f ca="1">IFERROR(__xludf.DUMMYFUNCTION("""COMPUTED_VALUE"""),45390.6458333333)</f>
        <v>45390.645833333299</v>
      </c>
      <c r="B1051" s="1">
        <f ca="1">IFERROR(__xludf.DUMMYFUNCTION("""COMPUTED_VALUE"""),1876)</f>
        <v>1876</v>
      </c>
    </row>
    <row r="1052" spans="1:2" x14ac:dyDescent="0.35">
      <c r="A1052" s="2">
        <f ca="1">IFERROR(__xludf.DUMMYFUNCTION("""COMPUTED_VALUE"""),45391.6458333333)</f>
        <v>45391.645833333299</v>
      </c>
      <c r="B1052" s="1">
        <f ca="1">IFERROR(__xludf.DUMMYFUNCTION("""COMPUTED_VALUE"""),1862)</f>
        <v>1862</v>
      </c>
    </row>
    <row r="1053" spans="1:2" x14ac:dyDescent="0.35">
      <c r="A1053" s="2">
        <f ca="1">IFERROR(__xludf.DUMMYFUNCTION("""COMPUTED_VALUE"""),45393.6458333333)</f>
        <v>45393.645833333299</v>
      </c>
      <c r="B1053" s="1">
        <f ca="1">IFERROR(__xludf.DUMMYFUNCTION("""COMPUTED_VALUE"""),1851)</f>
        <v>1851</v>
      </c>
    </row>
    <row r="1054" spans="1:2" x14ac:dyDescent="0.35">
      <c r="A1054" s="2">
        <f ca="1">IFERROR(__xludf.DUMMYFUNCTION("""COMPUTED_VALUE"""),45394.6458333333)</f>
        <v>45394.645833333299</v>
      </c>
      <c r="B1054" s="1">
        <f ca="1">IFERROR(__xludf.DUMMYFUNCTION("""COMPUTED_VALUE"""),1854)</f>
        <v>1854</v>
      </c>
    </row>
    <row r="1055" spans="1:2" x14ac:dyDescent="0.35">
      <c r="A1055" s="2">
        <f ca="1">IFERROR(__xludf.DUMMYFUNCTION("""COMPUTED_VALUE"""),45397.6458333333)</f>
        <v>45397.645833333299</v>
      </c>
      <c r="B1055" s="1">
        <f ca="1">IFERROR(__xludf.DUMMYFUNCTION("""COMPUTED_VALUE"""),1875)</f>
        <v>1875</v>
      </c>
    </row>
    <row r="1056" spans="1:2" x14ac:dyDescent="0.35">
      <c r="A1056" s="2">
        <f ca="1">IFERROR(__xludf.DUMMYFUNCTION("""COMPUTED_VALUE"""),45398.6458333333)</f>
        <v>45398.645833333299</v>
      </c>
      <c r="B1056" s="1">
        <f ca="1">IFERROR(__xludf.DUMMYFUNCTION("""COMPUTED_VALUE"""),1855)</f>
        <v>1855</v>
      </c>
    </row>
    <row r="1057" spans="1:2" x14ac:dyDescent="0.35">
      <c r="A1057" s="2">
        <f ca="1">IFERROR(__xludf.DUMMYFUNCTION("""COMPUTED_VALUE"""),45399.6458333333)</f>
        <v>45399.645833333299</v>
      </c>
      <c r="B1057" s="1">
        <f ca="1">IFERROR(__xludf.DUMMYFUNCTION("""COMPUTED_VALUE"""),1867)</f>
        <v>1867</v>
      </c>
    </row>
    <row r="1058" spans="1:2" x14ac:dyDescent="0.35">
      <c r="A1058" s="2">
        <f ca="1">IFERROR(__xludf.DUMMYFUNCTION("""COMPUTED_VALUE"""),45400.6458333333)</f>
        <v>45400.645833333299</v>
      </c>
      <c r="B1058" s="1">
        <f ca="1">IFERROR(__xludf.DUMMYFUNCTION("""COMPUTED_VALUE"""),1880)</f>
        <v>1880</v>
      </c>
    </row>
    <row r="1059" spans="1:2" x14ac:dyDescent="0.35">
      <c r="A1059" s="2">
        <f ca="1">IFERROR(__xludf.DUMMYFUNCTION("""COMPUTED_VALUE"""),45401.6458333333)</f>
        <v>45401.645833333299</v>
      </c>
      <c r="B1059" s="1">
        <f ca="1">IFERROR(__xludf.DUMMYFUNCTION("""COMPUTED_VALUE"""),1868)</f>
        <v>1868</v>
      </c>
    </row>
    <row r="1060" spans="1:2" x14ac:dyDescent="0.35">
      <c r="A1060" s="2">
        <f ca="1">IFERROR(__xludf.DUMMYFUNCTION("""COMPUTED_VALUE"""),45404.6458333333)</f>
        <v>45404.645833333299</v>
      </c>
      <c r="B1060" s="1">
        <f ca="1">IFERROR(__xludf.DUMMYFUNCTION("""COMPUTED_VALUE"""),1863)</f>
        <v>1863</v>
      </c>
    </row>
    <row r="1061" spans="1:2" x14ac:dyDescent="0.35">
      <c r="A1061" s="2">
        <f ca="1">IFERROR(__xludf.DUMMYFUNCTION("""COMPUTED_VALUE"""),45405.6458333333)</f>
        <v>45405.645833333299</v>
      </c>
      <c r="B1061" s="1">
        <f ca="1">IFERROR(__xludf.DUMMYFUNCTION("""COMPUTED_VALUE"""),1868)</f>
        <v>1868</v>
      </c>
    </row>
    <row r="1062" spans="1:2" x14ac:dyDescent="0.35">
      <c r="A1062" s="2">
        <f ca="1">IFERROR(__xludf.DUMMYFUNCTION("""COMPUTED_VALUE"""),45406.6458333333)</f>
        <v>45406.645833333299</v>
      </c>
      <c r="B1062" s="1">
        <f ca="1">IFERROR(__xludf.DUMMYFUNCTION("""COMPUTED_VALUE"""),1860)</f>
        <v>1860</v>
      </c>
    </row>
    <row r="1063" spans="1:2" x14ac:dyDescent="0.35">
      <c r="A1063" s="2">
        <f ca="1">IFERROR(__xludf.DUMMYFUNCTION("""COMPUTED_VALUE"""),45407.6458333333)</f>
        <v>45407.645833333299</v>
      </c>
      <c r="B1063" s="1">
        <f ca="1">IFERROR(__xludf.DUMMYFUNCTION("""COMPUTED_VALUE"""),1851)</f>
        <v>1851</v>
      </c>
    </row>
    <row r="1064" spans="1:2" x14ac:dyDescent="0.35">
      <c r="A1064" s="2">
        <f ca="1">IFERROR(__xludf.DUMMYFUNCTION("""COMPUTED_VALUE"""),45408.6458333333)</f>
        <v>45408.645833333299</v>
      </c>
      <c r="B1064" s="1">
        <f ca="1">IFERROR(__xludf.DUMMYFUNCTION("""COMPUTED_VALUE"""),1855)</f>
        <v>1855</v>
      </c>
    </row>
    <row r="1065" spans="1:2" x14ac:dyDescent="0.35">
      <c r="A1065" s="2">
        <f ca="1">IFERROR(__xludf.DUMMYFUNCTION("""COMPUTED_VALUE"""),45411.6458333333)</f>
        <v>45411.645833333299</v>
      </c>
      <c r="B1065" s="1">
        <f ca="1">IFERROR(__xludf.DUMMYFUNCTION("""COMPUTED_VALUE"""),1852)</f>
        <v>1852</v>
      </c>
    </row>
    <row r="1066" spans="1:2" x14ac:dyDescent="0.35">
      <c r="A1066" s="2">
        <f ca="1">IFERROR(__xludf.DUMMYFUNCTION("""COMPUTED_VALUE"""),45412.6458333333)</f>
        <v>45412.645833333299</v>
      </c>
      <c r="B1066" s="1">
        <f ca="1">IFERROR(__xludf.DUMMYFUNCTION("""COMPUTED_VALUE"""),1865)</f>
        <v>1865</v>
      </c>
    </row>
    <row r="1067" spans="1:2" x14ac:dyDescent="0.35">
      <c r="A1067" s="2">
        <f ca="1">IFERROR(__xludf.DUMMYFUNCTION("""COMPUTED_VALUE"""),45414.6458333333)</f>
        <v>45414.645833333299</v>
      </c>
      <c r="B1067" s="1">
        <f ca="1">IFERROR(__xludf.DUMMYFUNCTION("""COMPUTED_VALUE"""),1878)</f>
        <v>1878</v>
      </c>
    </row>
    <row r="1068" spans="1:2" x14ac:dyDescent="0.35">
      <c r="A1068" s="2">
        <f ca="1">IFERROR(__xludf.DUMMYFUNCTION("""COMPUTED_VALUE"""),45415.6458333333)</f>
        <v>45415.645833333299</v>
      </c>
      <c r="B1068" s="1">
        <f ca="1">IFERROR(__xludf.DUMMYFUNCTION("""COMPUTED_VALUE"""),1858)</f>
        <v>1858</v>
      </c>
    </row>
    <row r="1069" spans="1:2" x14ac:dyDescent="0.35">
      <c r="A1069" s="2">
        <f ca="1">IFERROR(__xludf.DUMMYFUNCTION("""COMPUTED_VALUE"""),45419.6458333333)</f>
        <v>45419.645833333299</v>
      </c>
      <c r="B1069" s="1">
        <f ca="1">IFERROR(__xludf.DUMMYFUNCTION("""COMPUTED_VALUE"""),1856)</f>
        <v>1856</v>
      </c>
    </row>
    <row r="1070" spans="1:2" x14ac:dyDescent="0.35">
      <c r="A1070" s="2">
        <f ca="1">IFERROR(__xludf.DUMMYFUNCTION("""COMPUTED_VALUE"""),45420.6458333333)</f>
        <v>45420.645833333299</v>
      </c>
      <c r="B1070" s="1">
        <f ca="1">IFERROR(__xludf.DUMMYFUNCTION("""COMPUTED_VALUE"""),1854)</f>
        <v>1854</v>
      </c>
    </row>
    <row r="1071" spans="1:2" x14ac:dyDescent="0.35">
      <c r="A1071" s="2">
        <f ca="1">IFERROR(__xludf.DUMMYFUNCTION("""COMPUTED_VALUE"""),45421.6458333333)</f>
        <v>45421.645833333299</v>
      </c>
      <c r="B1071" s="1">
        <f ca="1">IFERROR(__xludf.DUMMYFUNCTION("""COMPUTED_VALUE"""),1852)</f>
        <v>1852</v>
      </c>
    </row>
    <row r="1072" spans="1:2" x14ac:dyDescent="0.35">
      <c r="A1072" s="2">
        <f ca="1">IFERROR(__xludf.DUMMYFUNCTION("""COMPUTED_VALUE"""),45422.6458333333)</f>
        <v>45422.645833333299</v>
      </c>
      <c r="B1072" s="1">
        <f ca="1">IFERROR(__xludf.DUMMYFUNCTION("""COMPUTED_VALUE"""),1828)</f>
        <v>1828</v>
      </c>
    </row>
    <row r="1073" spans="1:2" x14ac:dyDescent="0.35">
      <c r="A1073" s="2">
        <f ca="1">IFERROR(__xludf.DUMMYFUNCTION("""COMPUTED_VALUE"""),45425.6458333333)</f>
        <v>45425.645833333299</v>
      </c>
      <c r="B1073" s="1">
        <f ca="1">IFERROR(__xludf.DUMMYFUNCTION("""COMPUTED_VALUE"""),1740)</f>
        <v>1740</v>
      </c>
    </row>
    <row r="1074" spans="1:2" x14ac:dyDescent="0.35">
      <c r="A1074" s="2">
        <f ca="1">IFERROR(__xludf.DUMMYFUNCTION("""COMPUTED_VALUE"""),45426.6458333333)</f>
        <v>45426.645833333299</v>
      </c>
      <c r="B1074" s="1">
        <f ca="1">IFERROR(__xludf.DUMMYFUNCTION("""COMPUTED_VALUE"""),1746)</f>
        <v>1746</v>
      </c>
    </row>
    <row r="1075" spans="1:2" x14ac:dyDescent="0.35">
      <c r="A1075" s="2">
        <f ca="1">IFERROR(__xludf.DUMMYFUNCTION("""COMPUTED_VALUE"""),45428.6458333333)</f>
        <v>45428.645833333299</v>
      </c>
      <c r="B1075" s="1">
        <f ca="1">IFERROR(__xludf.DUMMYFUNCTION("""COMPUTED_VALUE"""),1763)</f>
        <v>1763</v>
      </c>
    </row>
    <row r="1076" spans="1:2" x14ac:dyDescent="0.35">
      <c r="A1076" s="2">
        <f ca="1">IFERROR(__xludf.DUMMYFUNCTION("""COMPUTED_VALUE"""),45429.6458333333)</f>
        <v>45429.645833333299</v>
      </c>
      <c r="B1076" s="1">
        <f ca="1">IFERROR(__xludf.DUMMYFUNCTION("""COMPUTED_VALUE"""),1748)</f>
        <v>1748</v>
      </c>
    </row>
    <row r="1077" spans="1:2" x14ac:dyDescent="0.35">
      <c r="A1077" s="2">
        <f ca="1">IFERROR(__xludf.DUMMYFUNCTION("""COMPUTED_VALUE"""),45432.6458333333)</f>
        <v>45432.645833333299</v>
      </c>
      <c r="B1077" s="1">
        <f ca="1">IFERROR(__xludf.DUMMYFUNCTION("""COMPUTED_VALUE"""),1750)</f>
        <v>1750</v>
      </c>
    </row>
    <row r="1078" spans="1:2" x14ac:dyDescent="0.35">
      <c r="A1078" s="2">
        <f ca="1">IFERROR(__xludf.DUMMYFUNCTION("""COMPUTED_VALUE"""),45433.6458333333)</f>
        <v>45433.645833333299</v>
      </c>
      <c r="B1078" s="1">
        <f ca="1">IFERROR(__xludf.DUMMYFUNCTION("""COMPUTED_VALUE"""),1738)</f>
        <v>1738</v>
      </c>
    </row>
    <row r="1079" spans="1:2" x14ac:dyDescent="0.35">
      <c r="A1079" s="2">
        <f ca="1">IFERROR(__xludf.DUMMYFUNCTION("""COMPUTED_VALUE"""),45434.6458333333)</f>
        <v>45434.645833333299</v>
      </c>
      <c r="B1079" s="1">
        <f ca="1">IFERROR(__xludf.DUMMYFUNCTION("""COMPUTED_VALUE"""),1735)</f>
        <v>1735</v>
      </c>
    </row>
    <row r="1080" spans="1:2" x14ac:dyDescent="0.35">
      <c r="A1080" s="2">
        <f ca="1">IFERROR(__xludf.DUMMYFUNCTION("""COMPUTED_VALUE"""),45435.6458333333)</f>
        <v>45435.645833333299</v>
      </c>
      <c r="B1080" s="1">
        <f ca="1">IFERROR(__xludf.DUMMYFUNCTION("""COMPUTED_VALUE"""),1721)</f>
        <v>1721</v>
      </c>
    </row>
    <row r="1081" spans="1:2" x14ac:dyDescent="0.35">
      <c r="A1081" s="2">
        <f ca="1">IFERROR(__xludf.DUMMYFUNCTION("""COMPUTED_VALUE"""),45436.6458333333)</f>
        <v>45436.645833333299</v>
      </c>
      <c r="B1081" s="1">
        <f ca="1">IFERROR(__xludf.DUMMYFUNCTION("""COMPUTED_VALUE"""),1712)</f>
        <v>1712</v>
      </c>
    </row>
    <row r="1082" spans="1:2" x14ac:dyDescent="0.35">
      <c r="A1082" s="2">
        <f ca="1">IFERROR(__xludf.DUMMYFUNCTION("""COMPUTED_VALUE"""),45439.6458333333)</f>
        <v>45439.645833333299</v>
      </c>
      <c r="B1082" s="1">
        <f ca="1">IFERROR(__xludf.DUMMYFUNCTION("""COMPUTED_VALUE"""),1692)</f>
        <v>1692</v>
      </c>
    </row>
    <row r="1083" spans="1:2" x14ac:dyDescent="0.35">
      <c r="A1083" s="2">
        <f ca="1">IFERROR(__xludf.DUMMYFUNCTION("""COMPUTED_VALUE"""),45440.6458333333)</f>
        <v>45440.645833333299</v>
      </c>
      <c r="B1083" s="1">
        <f ca="1">IFERROR(__xludf.DUMMYFUNCTION("""COMPUTED_VALUE"""),1710)</f>
        <v>1710</v>
      </c>
    </row>
    <row r="1084" spans="1:2" x14ac:dyDescent="0.35">
      <c r="A1084" s="2">
        <f ca="1">IFERROR(__xludf.DUMMYFUNCTION("""COMPUTED_VALUE"""),45441.6458333333)</f>
        <v>45441.645833333299</v>
      </c>
      <c r="B1084" s="1">
        <f ca="1">IFERROR(__xludf.DUMMYFUNCTION("""COMPUTED_VALUE"""),1699)</f>
        <v>1699</v>
      </c>
    </row>
    <row r="1085" spans="1:2" x14ac:dyDescent="0.35">
      <c r="A1085" s="2">
        <f ca="1">IFERROR(__xludf.DUMMYFUNCTION("""COMPUTED_VALUE"""),45442.6458333333)</f>
        <v>45442.645833333299</v>
      </c>
      <c r="B1085" s="1">
        <f ca="1">IFERROR(__xludf.DUMMYFUNCTION("""COMPUTED_VALUE"""),1686)</f>
        <v>1686</v>
      </c>
    </row>
    <row r="1086" spans="1:2" x14ac:dyDescent="0.35">
      <c r="A1086" s="2">
        <f ca="1">IFERROR(__xludf.DUMMYFUNCTION("""COMPUTED_VALUE"""),45443.6458333333)</f>
        <v>45443.645833333299</v>
      </c>
      <c r="B1086" s="1">
        <f ca="1">IFERROR(__xludf.DUMMYFUNCTION("""COMPUTED_VALUE"""),1696)</f>
        <v>1696</v>
      </c>
    </row>
    <row r="1087" spans="1:2" x14ac:dyDescent="0.35">
      <c r="A1087" s="2">
        <f ca="1">IFERROR(__xludf.DUMMYFUNCTION("""COMPUTED_VALUE"""),45446.6458333333)</f>
        <v>45446.645833333299</v>
      </c>
      <c r="B1087" s="1">
        <f ca="1">IFERROR(__xludf.DUMMYFUNCTION("""COMPUTED_VALUE"""),1736)</f>
        <v>1736</v>
      </c>
    </row>
    <row r="1088" spans="1:2" x14ac:dyDescent="0.35">
      <c r="A1088" s="2">
        <f ca="1">IFERROR(__xludf.DUMMYFUNCTION("""COMPUTED_VALUE"""),45447.6458333333)</f>
        <v>45447.645833333299</v>
      </c>
      <c r="B1088" s="1">
        <f ca="1">IFERROR(__xludf.DUMMYFUNCTION("""COMPUTED_VALUE"""),1715)</f>
        <v>1715</v>
      </c>
    </row>
    <row r="1089" spans="1:2" x14ac:dyDescent="0.35">
      <c r="A1089" s="2">
        <f ca="1">IFERROR(__xludf.DUMMYFUNCTION("""COMPUTED_VALUE"""),45448.6458333333)</f>
        <v>45448.645833333299</v>
      </c>
      <c r="B1089" s="1">
        <f ca="1">IFERROR(__xludf.DUMMYFUNCTION("""COMPUTED_VALUE"""),1715)</f>
        <v>1715</v>
      </c>
    </row>
    <row r="1090" spans="1:2" x14ac:dyDescent="0.35">
      <c r="A1090" s="2">
        <f ca="1">IFERROR(__xludf.DUMMYFUNCTION("""COMPUTED_VALUE"""),45450.6458333333)</f>
        <v>45450.645833333299</v>
      </c>
      <c r="B1090" s="1">
        <f ca="1">IFERROR(__xludf.DUMMYFUNCTION("""COMPUTED_VALUE"""),1719)</f>
        <v>1719</v>
      </c>
    </row>
    <row r="1091" spans="1:2" x14ac:dyDescent="0.35">
      <c r="A1091" s="2">
        <f ca="1">IFERROR(__xludf.DUMMYFUNCTION("""COMPUTED_VALUE"""),45453.6458333333)</f>
        <v>45453.645833333299</v>
      </c>
      <c r="B1091" s="1">
        <f ca="1">IFERROR(__xludf.DUMMYFUNCTION("""COMPUTED_VALUE"""),1794)</f>
        <v>1794</v>
      </c>
    </row>
    <row r="1092" spans="1:2" x14ac:dyDescent="0.35">
      <c r="A1092" s="2">
        <f ca="1">IFERROR(__xludf.DUMMYFUNCTION("""COMPUTED_VALUE"""),45454.6458333333)</f>
        <v>45454.645833333299</v>
      </c>
      <c r="B1092" s="1">
        <f ca="1">IFERROR(__xludf.DUMMYFUNCTION("""COMPUTED_VALUE"""),1765)</f>
        <v>1765</v>
      </c>
    </row>
    <row r="1093" spans="1:2" x14ac:dyDescent="0.35">
      <c r="A1093" s="2">
        <f ca="1">IFERROR(__xludf.DUMMYFUNCTION("""COMPUTED_VALUE"""),45455.6458333333)</f>
        <v>45455.645833333299</v>
      </c>
      <c r="B1093" s="1">
        <f ca="1">IFERROR(__xludf.DUMMYFUNCTION("""COMPUTED_VALUE"""),1770)</f>
        <v>1770</v>
      </c>
    </row>
    <row r="1094" spans="1:2" x14ac:dyDescent="0.35">
      <c r="A1094" s="2">
        <f ca="1">IFERROR(__xludf.DUMMYFUNCTION("""COMPUTED_VALUE"""),45456.6458333333)</f>
        <v>45456.645833333299</v>
      </c>
      <c r="B1094" s="1">
        <f ca="1">IFERROR(__xludf.DUMMYFUNCTION("""COMPUTED_VALUE"""),1750)</f>
        <v>1750</v>
      </c>
    </row>
    <row r="1095" spans="1:2" x14ac:dyDescent="0.35">
      <c r="A1095" s="2">
        <f ca="1">IFERROR(__xludf.DUMMYFUNCTION("""COMPUTED_VALUE"""),45457.6458333333)</f>
        <v>45457.645833333299</v>
      </c>
      <c r="B1095" s="1">
        <f ca="1">IFERROR(__xludf.DUMMYFUNCTION("""COMPUTED_VALUE"""),1748)</f>
        <v>1748</v>
      </c>
    </row>
    <row r="1096" spans="1:2" x14ac:dyDescent="0.35">
      <c r="A1096" s="2">
        <f ca="1">IFERROR(__xludf.DUMMYFUNCTION("""COMPUTED_VALUE"""),45460.6458333333)</f>
        <v>45460.645833333299</v>
      </c>
      <c r="B1096" s="1">
        <f ca="1">IFERROR(__xludf.DUMMYFUNCTION("""COMPUTED_VALUE"""),1777)</f>
        <v>1777</v>
      </c>
    </row>
    <row r="1097" spans="1:2" x14ac:dyDescent="0.35">
      <c r="A1097" s="2">
        <f ca="1">IFERROR(__xludf.DUMMYFUNCTION("""COMPUTED_VALUE"""),45461.6458333333)</f>
        <v>45461.645833333299</v>
      </c>
      <c r="B1097" s="1">
        <f ca="1">IFERROR(__xludf.DUMMYFUNCTION("""COMPUTED_VALUE"""),1749)</f>
        <v>1749</v>
      </c>
    </row>
    <row r="1098" spans="1:2" x14ac:dyDescent="0.35">
      <c r="A1098" s="2">
        <f ca="1">IFERROR(__xludf.DUMMYFUNCTION("""COMPUTED_VALUE"""),45462.6458333333)</f>
        <v>45462.645833333299</v>
      </c>
      <c r="B1098" s="1">
        <f ca="1">IFERROR(__xludf.DUMMYFUNCTION("""COMPUTED_VALUE"""),1755)</f>
        <v>1755</v>
      </c>
    </row>
    <row r="1099" spans="1:2" x14ac:dyDescent="0.35">
      <c r="A1099" s="2">
        <f ca="1">IFERROR(__xludf.DUMMYFUNCTION("""COMPUTED_VALUE"""),45463.6458333333)</f>
        <v>45463.645833333299</v>
      </c>
      <c r="B1099" s="1">
        <f ca="1">IFERROR(__xludf.DUMMYFUNCTION("""COMPUTED_VALUE"""),1743)</f>
        <v>1743</v>
      </c>
    </row>
    <row r="1100" spans="1:2" x14ac:dyDescent="0.35">
      <c r="A1100" s="2">
        <f ca="1">IFERROR(__xludf.DUMMYFUNCTION("""COMPUTED_VALUE"""),45464.6458333333)</f>
        <v>45464.645833333299</v>
      </c>
      <c r="B1100" s="1">
        <f ca="1">IFERROR(__xludf.DUMMYFUNCTION("""COMPUTED_VALUE"""),1716)</f>
        <v>1716</v>
      </c>
    </row>
    <row r="1101" spans="1:2" x14ac:dyDescent="0.35">
      <c r="A1101" s="2">
        <f ca="1">IFERROR(__xludf.DUMMYFUNCTION("""COMPUTED_VALUE"""),45467.6458333333)</f>
        <v>45467.645833333299</v>
      </c>
      <c r="B1101" s="1">
        <f ca="1">IFERROR(__xludf.DUMMYFUNCTION("""COMPUTED_VALUE"""),1750)</f>
        <v>1750</v>
      </c>
    </row>
    <row r="1102" spans="1:2" x14ac:dyDescent="0.35">
      <c r="A1102" s="2">
        <f ca="1">IFERROR(__xludf.DUMMYFUNCTION("""COMPUTED_VALUE"""),45468.6458333333)</f>
        <v>45468.645833333299</v>
      </c>
      <c r="B1102" s="1">
        <f ca="1">IFERROR(__xludf.DUMMYFUNCTION("""COMPUTED_VALUE"""),1742)</f>
        <v>1742</v>
      </c>
    </row>
    <row r="1103" spans="1:2" x14ac:dyDescent="0.35">
      <c r="A1103" s="2">
        <f ca="1">IFERROR(__xludf.DUMMYFUNCTION("""COMPUTED_VALUE"""),45469.6458333333)</f>
        <v>45469.645833333299</v>
      </c>
      <c r="B1103" s="1">
        <f ca="1">IFERROR(__xludf.DUMMYFUNCTION("""COMPUTED_VALUE"""),1709)</f>
        <v>1709</v>
      </c>
    </row>
    <row r="1104" spans="1:2" x14ac:dyDescent="0.35">
      <c r="A1104" s="2">
        <f ca="1">IFERROR(__xludf.DUMMYFUNCTION("""COMPUTED_VALUE"""),45470.6458333333)</f>
        <v>45470.645833333299</v>
      </c>
      <c r="B1104" s="1">
        <f ca="1">IFERROR(__xludf.DUMMYFUNCTION("""COMPUTED_VALUE"""),1696)</f>
        <v>1696</v>
      </c>
    </row>
    <row r="1105" spans="1:2" x14ac:dyDescent="0.35">
      <c r="A1105" s="2">
        <f ca="1">IFERROR(__xludf.DUMMYFUNCTION("""COMPUTED_VALUE"""),45471.6458333333)</f>
        <v>45471.645833333299</v>
      </c>
      <c r="B1105" s="1">
        <f ca="1">IFERROR(__xludf.DUMMYFUNCTION("""COMPUTED_VALUE"""),1701)</f>
        <v>1701</v>
      </c>
    </row>
    <row r="1106" spans="1:2" x14ac:dyDescent="0.35">
      <c r="A1106" s="2">
        <f ca="1">IFERROR(__xludf.DUMMYFUNCTION("""COMPUTED_VALUE"""),45474.6458333333)</f>
        <v>45474.645833333299</v>
      </c>
      <c r="B1106" s="1">
        <f ca="1">IFERROR(__xludf.DUMMYFUNCTION("""COMPUTED_VALUE"""),1704)</f>
        <v>1704</v>
      </c>
    </row>
    <row r="1107" spans="1:2" x14ac:dyDescent="0.35">
      <c r="A1107" s="2">
        <f ca="1">IFERROR(__xludf.DUMMYFUNCTION("""COMPUTED_VALUE"""),45475.6458333333)</f>
        <v>45475.645833333299</v>
      </c>
      <c r="B1107" s="1">
        <f ca="1">IFERROR(__xludf.DUMMYFUNCTION("""COMPUTED_VALUE"""),1686)</f>
        <v>1686</v>
      </c>
    </row>
    <row r="1108" spans="1:2" x14ac:dyDescent="0.35">
      <c r="A1108" s="2">
        <f ca="1">IFERROR(__xludf.DUMMYFUNCTION("""COMPUTED_VALUE"""),45476.6458333333)</f>
        <v>45476.645833333299</v>
      </c>
      <c r="B1108" s="1">
        <f ca="1">IFERROR(__xludf.DUMMYFUNCTION("""COMPUTED_VALUE"""),1671)</f>
        <v>1671</v>
      </c>
    </row>
    <row r="1109" spans="1:2" x14ac:dyDescent="0.35">
      <c r="A1109" s="2">
        <f ca="1">IFERROR(__xludf.DUMMYFUNCTION("""COMPUTED_VALUE"""),45477.6458333333)</f>
        <v>45477.645833333299</v>
      </c>
      <c r="B1109" s="1">
        <f ca="1">IFERROR(__xludf.DUMMYFUNCTION("""COMPUTED_VALUE"""),1675)</f>
        <v>1675</v>
      </c>
    </row>
    <row r="1110" spans="1:2" x14ac:dyDescent="0.35">
      <c r="A1110" s="2">
        <f ca="1">IFERROR(__xludf.DUMMYFUNCTION("""COMPUTED_VALUE"""),45478.6458333333)</f>
        <v>45478.645833333299</v>
      </c>
      <c r="B1110" s="1">
        <f ca="1">IFERROR(__xludf.DUMMYFUNCTION("""COMPUTED_VALUE"""),1664)</f>
        <v>1664</v>
      </c>
    </row>
    <row r="1111" spans="1:2" x14ac:dyDescent="0.35">
      <c r="A1111" s="2">
        <f ca="1">IFERROR(__xludf.DUMMYFUNCTION("""COMPUTED_VALUE"""),45481.6458333333)</f>
        <v>45481.645833333299</v>
      </c>
      <c r="B1111" s="1">
        <f ca="1">IFERROR(__xludf.DUMMYFUNCTION("""COMPUTED_VALUE"""),1668)</f>
        <v>1668</v>
      </c>
    </row>
    <row r="1112" spans="1:2" x14ac:dyDescent="0.35">
      <c r="A1112" s="2">
        <f ca="1">IFERROR(__xludf.DUMMYFUNCTION("""COMPUTED_VALUE"""),45482.6458333333)</f>
        <v>45482.645833333299</v>
      </c>
      <c r="B1112" s="1">
        <f ca="1">IFERROR(__xludf.DUMMYFUNCTION("""COMPUTED_VALUE"""),1660)</f>
        <v>1660</v>
      </c>
    </row>
    <row r="1113" spans="1:2" x14ac:dyDescent="0.35">
      <c r="A1113" s="2">
        <f ca="1">IFERROR(__xludf.DUMMYFUNCTION("""COMPUTED_VALUE"""),45483.6458333333)</f>
        <v>45483.645833333299</v>
      </c>
      <c r="B1113" s="1">
        <f ca="1">IFERROR(__xludf.DUMMYFUNCTION("""COMPUTED_VALUE"""),1693)</f>
        <v>1693</v>
      </c>
    </row>
    <row r="1114" spans="1:2" x14ac:dyDescent="0.35">
      <c r="A1114" s="2">
        <f ca="1">IFERROR(__xludf.DUMMYFUNCTION("""COMPUTED_VALUE"""),45484.6458333333)</f>
        <v>45484.645833333299</v>
      </c>
      <c r="B1114" s="1">
        <f ca="1">IFERROR(__xludf.DUMMYFUNCTION("""COMPUTED_VALUE"""),1694)</f>
        <v>1694</v>
      </c>
    </row>
    <row r="1115" spans="1:2" x14ac:dyDescent="0.35">
      <c r="A1115" s="2">
        <f ca="1">IFERROR(__xludf.DUMMYFUNCTION("""COMPUTED_VALUE"""),45485.6458333333)</f>
        <v>45485.645833333299</v>
      </c>
      <c r="B1115" s="1">
        <f ca="1">IFERROR(__xludf.DUMMYFUNCTION("""COMPUTED_VALUE"""),1690)</f>
        <v>1690</v>
      </c>
    </row>
    <row r="1116" spans="1:2" x14ac:dyDescent="0.35">
      <c r="A1116" s="2">
        <f ca="1">IFERROR(__xludf.DUMMYFUNCTION("""COMPUTED_VALUE"""),45488.6458333333)</f>
        <v>45488.645833333299</v>
      </c>
      <c r="B1116" s="1">
        <f ca="1">IFERROR(__xludf.DUMMYFUNCTION("""COMPUTED_VALUE"""),1673)</f>
        <v>1673</v>
      </c>
    </row>
    <row r="1117" spans="1:2" x14ac:dyDescent="0.35">
      <c r="A1117" s="2">
        <f ca="1">IFERROR(__xludf.DUMMYFUNCTION("""COMPUTED_VALUE"""),45489.6458333333)</f>
        <v>45489.645833333299</v>
      </c>
      <c r="B1117" s="1">
        <f ca="1">IFERROR(__xludf.DUMMYFUNCTION("""COMPUTED_VALUE"""),1675)</f>
        <v>1675</v>
      </c>
    </row>
    <row r="1118" spans="1:2" x14ac:dyDescent="0.35">
      <c r="A1118" s="2">
        <f ca="1">IFERROR(__xludf.DUMMYFUNCTION("""COMPUTED_VALUE"""),45490.6458333333)</f>
        <v>45490.645833333299</v>
      </c>
      <c r="B1118" s="1">
        <f ca="1">IFERROR(__xludf.DUMMYFUNCTION("""COMPUTED_VALUE"""),1672)</f>
        <v>1672</v>
      </c>
    </row>
    <row r="1119" spans="1:2" x14ac:dyDescent="0.35">
      <c r="A1119" s="2">
        <f ca="1">IFERROR(__xludf.DUMMYFUNCTION("""COMPUTED_VALUE"""),45491.6458333333)</f>
        <v>45491.645833333299</v>
      </c>
      <c r="B1119" s="1">
        <f ca="1">IFERROR(__xludf.DUMMYFUNCTION("""COMPUTED_VALUE"""),1660)</f>
        <v>1660</v>
      </c>
    </row>
    <row r="1120" spans="1:2" x14ac:dyDescent="0.35">
      <c r="A1120" s="2">
        <f ca="1">IFERROR(__xludf.DUMMYFUNCTION("""COMPUTED_VALUE"""),45492.6458333333)</f>
        <v>45492.645833333299</v>
      </c>
      <c r="B1120" s="1">
        <f ca="1">IFERROR(__xludf.DUMMYFUNCTION("""COMPUTED_VALUE"""),1661)</f>
        <v>1661</v>
      </c>
    </row>
    <row r="1121" spans="1:2" x14ac:dyDescent="0.35">
      <c r="A1121" s="2">
        <f ca="1">IFERROR(__xludf.DUMMYFUNCTION("""COMPUTED_VALUE"""),45495.6458333333)</f>
        <v>45495.645833333299</v>
      </c>
      <c r="B1121" s="1">
        <f ca="1">IFERROR(__xludf.DUMMYFUNCTION("""COMPUTED_VALUE"""),1651)</f>
        <v>1651</v>
      </c>
    </row>
    <row r="1122" spans="1:2" x14ac:dyDescent="0.35">
      <c r="A1122" s="2">
        <f ca="1">IFERROR(__xludf.DUMMYFUNCTION("""COMPUTED_VALUE"""),45496.6458333333)</f>
        <v>45496.645833333299</v>
      </c>
      <c r="B1122" s="1">
        <f ca="1">IFERROR(__xludf.DUMMYFUNCTION("""COMPUTED_VALUE"""),1649)</f>
        <v>1649</v>
      </c>
    </row>
    <row r="1123" spans="1:2" x14ac:dyDescent="0.35">
      <c r="A1123" s="2">
        <f ca="1">IFERROR(__xludf.DUMMYFUNCTION("""COMPUTED_VALUE"""),45497.6458333333)</f>
        <v>45497.645833333299</v>
      </c>
      <c r="B1123" s="1">
        <f ca="1">IFERROR(__xludf.DUMMYFUNCTION("""COMPUTED_VALUE"""),1649)</f>
        <v>1649</v>
      </c>
    </row>
    <row r="1124" spans="1:2" x14ac:dyDescent="0.35">
      <c r="A1124" s="2">
        <f ca="1">IFERROR(__xludf.DUMMYFUNCTION("""COMPUTED_VALUE"""),45498.6458333333)</f>
        <v>45498.645833333299</v>
      </c>
      <c r="B1124" s="1">
        <f ca="1">IFERROR(__xludf.DUMMYFUNCTION("""COMPUTED_VALUE"""),1626)</f>
        <v>1626</v>
      </c>
    </row>
    <row r="1125" spans="1:2" x14ac:dyDescent="0.35">
      <c r="A1125" s="2">
        <f ca="1">IFERROR(__xludf.DUMMYFUNCTION("""COMPUTED_VALUE"""),45499.6458333333)</f>
        <v>45499.645833333299</v>
      </c>
      <c r="B1125" s="1">
        <f ca="1">IFERROR(__xludf.DUMMYFUNCTION("""COMPUTED_VALUE"""),1628)</f>
        <v>1628</v>
      </c>
    </row>
    <row r="1126" spans="1:2" x14ac:dyDescent="0.35">
      <c r="A1126" s="2">
        <f ca="1">IFERROR(__xludf.DUMMYFUNCTION("""COMPUTED_VALUE"""),45502.6458333333)</f>
        <v>45502.645833333299</v>
      </c>
      <c r="B1126" s="1">
        <f ca="1">IFERROR(__xludf.DUMMYFUNCTION("""COMPUTED_VALUE"""),1640)</f>
        <v>1640</v>
      </c>
    </row>
    <row r="1127" spans="1:2" x14ac:dyDescent="0.35">
      <c r="A1127" s="2">
        <f ca="1">IFERROR(__xludf.DUMMYFUNCTION("""COMPUTED_VALUE"""),45503.6458333333)</f>
        <v>45503.645833333299</v>
      </c>
      <c r="B1127" s="1">
        <f ca="1">IFERROR(__xludf.DUMMYFUNCTION("""COMPUTED_VALUE"""),1631)</f>
        <v>1631</v>
      </c>
    </row>
    <row r="1128" spans="1:2" x14ac:dyDescent="0.35">
      <c r="A1128" s="2">
        <f ca="1">IFERROR(__xludf.DUMMYFUNCTION("""COMPUTED_VALUE"""),45504.6458333333)</f>
        <v>45504.645833333299</v>
      </c>
      <c r="B1128" s="1">
        <f ca="1">IFERROR(__xludf.DUMMYFUNCTION("""COMPUTED_VALUE"""),1634)</f>
        <v>1634</v>
      </c>
    </row>
    <row r="1129" spans="1:2" x14ac:dyDescent="0.35">
      <c r="A1129" s="2">
        <f ca="1">IFERROR(__xludf.DUMMYFUNCTION("""COMPUTED_VALUE"""),45505.6458333333)</f>
        <v>45505.645833333299</v>
      </c>
      <c r="B1129" s="1">
        <f ca="1">IFERROR(__xludf.DUMMYFUNCTION("""COMPUTED_VALUE"""),1637)</f>
        <v>1637</v>
      </c>
    </row>
    <row r="1130" spans="1:2" x14ac:dyDescent="0.35">
      <c r="A1130" s="2">
        <f ca="1">IFERROR(__xludf.DUMMYFUNCTION("""COMPUTED_VALUE"""),45506.6458333333)</f>
        <v>45506.645833333299</v>
      </c>
      <c r="B1130" s="1">
        <f ca="1">IFERROR(__xludf.DUMMYFUNCTION("""COMPUTED_VALUE"""),1611)</f>
        <v>1611</v>
      </c>
    </row>
    <row r="1131" spans="1:2" x14ac:dyDescent="0.35">
      <c r="A1131" s="2">
        <f ca="1">IFERROR(__xludf.DUMMYFUNCTION("""COMPUTED_VALUE"""),45509.6458333333)</f>
        <v>45509.645833333299</v>
      </c>
      <c r="B1131" s="1">
        <f ca="1">IFERROR(__xludf.DUMMYFUNCTION("""COMPUTED_VALUE"""),1481)</f>
        <v>1481</v>
      </c>
    </row>
    <row r="1132" spans="1:2" x14ac:dyDescent="0.35">
      <c r="A1132" s="2">
        <f ca="1">IFERROR(__xludf.DUMMYFUNCTION("""COMPUTED_VALUE"""),45510.6458333333)</f>
        <v>45510.645833333299</v>
      </c>
      <c r="B1132" s="1">
        <f ca="1">IFERROR(__xludf.DUMMYFUNCTION("""COMPUTED_VALUE"""),1513)</f>
        <v>1513</v>
      </c>
    </row>
    <row r="1133" spans="1:2" x14ac:dyDescent="0.35">
      <c r="A1133" s="2">
        <f ca="1">IFERROR(__xludf.DUMMYFUNCTION("""COMPUTED_VALUE"""),45511.6458333333)</f>
        <v>45511.645833333299</v>
      </c>
      <c r="B1133" s="1">
        <f ca="1">IFERROR(__xludf.DUMMYFUNCTION("""COMPUTED_VALUE"""),1544)</f>
        <v>1544</v>
      </c>
    </row>
    <row r="1134" spans="1:2" x14ac:dyDescent="0.35">
      <c r="A1134" s="2">
        <f ca="1">IFERROR(__xludf.DUMMYFUNCTION("""COMPUTED_VALUE"""),45512.6458333333)</f>
        <v>45512.645833333299</v>
      </c>
      <c r="B1134" s="1">
        <f ca="1">IFERROR(__xludf.DUMMYFUNCTION("""COMPUTED_VALUE"""),1513)</f>
        <v>1513</v>
      </c>
    </row>
    <row r="1135" spans="1:2" x14ac:dyDescent="0.35">
      <c r="A1135" s="2">
        <f ca="1">IFERROR(__xludf.DUMMYFUNCTION("""COMPUTED_VALUE"""),45513.6458333333)</f>
        <v>45513.645833333299</v>
      </c>
      <c r="B1135" s="1">
        <f ca="1">IFERROR(__xludf.DUMMYFUNCTION("""COMPUTED_VALUE"""),1523)</f>
        <v>1523</v>
      </c>
    </row>
    <row r="1136" spans="1:2" x14ac:dyDescent="0.35">
      <c r="A1136" s="2">
        <f ca="1">IFERROR(__xludf.DUMMYFUNCTION("""COMPUTED_VALUE"""),45516.6458333333)</f>
        <v>45516.645833333299</v>
      </c>
      <c r="B1136" s="1">
        <f ca="1">IFERROR(__xludf.DUMMYFUNCTION("""COMPUTED_VALUE"""),1523)</f>
        <v>1523</v>
      </c>
    </row>
    <row r="1137" spans="1:2" x14ac:dyDescent="0.35">
      <c r="A1137" s="2">
        <f ca="1">IFERROR(__xludf.DUMMYFUNCTION("""COMPUTED_VALUE"""),45517.6458333333)</f>
        <v>45517.645833333299</v>
      </c>
      <c r="B1137" s="1">
        <f ca="1">IFERROR(__xludf.DUMMYFUNCTION("""COMPUTED_VALUE"""),1480)</f>
        <v>1480</v>
      </c>
    </row>
    <row r="1138" spans="1:2" x14ac:dyDescent="0.35">
      <c r="A1138" s="2">
        <f ca="1">IFERROR(__xludf.DUMMYFUNCTION("""COMPUTED_VALUE"""),45518.6458333333)</f>
        <v>45518.645833333299</v>
      </c>
      <c r="B1138" s="1">
        <f ca="1">IFERROR(__xludf.DUMMYFUNCTION("""COMPUTED_VALUE"""),1495)</f>
        <v>1495</v>
      </c>
    </row>
    <row r="1139" spans="1:2" x14ac:dyDescent="0.35">
      <c r="A1139" s="2">
        <f ca="1">IFERROR(__xludf.DUMMYFUNCTION("""COMPUTED_VALUE"""),45520.6458333333)</f>
        <v>45520.645833333299</v>
      </c>
      <c r="B1139" s="1">
        <f ca="1">IFERROR(__xludf.DUMMYFUNCTION("""COMPUTED_VALUE"""),1504)</f>
        <v>1504</v>
      </c>
    </row>
    <row r="1140" spans="1:2" x14ac:dyDescent="0.35">
      <c r="A1140" s="2">
        <f ca="1">IFERROR(__xludf.DUMMYFUNCTION("""COMPUTED_VALUE"""),45523.6458333333)</f>
        <v>45523.645833333299</v>
      </c>
      <c r="B1140" s="1">
        <f ca="1">IFERROR(__xludf.DUMMYFUNCTION("""COMPUTED_VALUE"""),1473)</f>
        <v>1473</v>
      </c>
    </row>
    <row r="1141" spans="1:2" x14ac:dyDescent="0.35">
      <c r="A1141" s="2">
        <f ca="1">IFERROR(__xludf.DUMMYFUNCTION("""COMPUTED_VALUE"""),45524.6458333333)</f>
        <v>45524.645833333299</v>
      </c>
      <c r="B1141" s="1">
        <f ca="1">IFERROR(__xludf.DUMMYFUNCTION("""COMPUTED_VALUE"""),1494)</f>
        <v>1494</v>
      </c>
    </row>
    <row r="1142" spans="1:2" x14ac:dyDescent="0.35">
      <c r="A1142" s="2">
        <f ca="1">IFERROR(__xludf.DUMMYFUNCTION("""COMPUTED_VALUE"""),45525.6458333333)</f>
        <v>45525.645833333299</v>
      </c>
      <c r="B1142" s="1">
        <f ca="1">IFERROR(__xludf.DUMMYFUNCTION("""COMPUTED_VALUE"""),1480)</f>
        <v>1480</v>
      </c>
    </row>
    <row r="1143" spans="1:2" x14ac:dyDescent="0.35">
      <c r="A1143" s="2">
        <f ca="1">IFERROR(__xludf.DUMMYFUNCTION("""COMPUTED_VALUE"""),45526.6458333333)</f>
        <v>45526.645833333299</v>
      </c>
      <c r="B1143" s="1">
        <f ca="1">IFERROR(__xludf.DUMMYFUNCTION("""COMPUTED_VALUE"""),1487)</f>
        <v>1487</v>
      </c>
    </row>
    <row r="1144" spans="1:2" x14ac:dyDescent="0.35">
      <c r="A1144" s="2">
        <f ca="1">IFERROR(__xludf.DUMMYFUNCTION("""COMPUTED_VALUE"""),45527.6458333333)</f>
        <v>45527.645833333299</v>
      </c>
      <c r="B1144" s="1">
        <f ca="1">IFERROR(__xludf.DUMMYFUNCTION("""COMPUTED_VALUE"""),1490)</f>
        <v>1490</v>
      </c>
    </row>
    <row r="1145" spans="1:2" x14ac:dyDescent="0.35">
      <c r="A1145" s="2">
        <f ca="1">IFERROR(__xludf.DUMMYFUNCTION("""COMPUTED_VALUE"""),45530.6458333333)</f>
        <v>45530.645833333299</v>
      </c>
      <c r="B1145" s="1">
        <f ca="1">IFERROR(__xludf.DUMMYFUNCTION("""COMPUTED_VALUE"""),1483)</f>
        <v>1483</v>
      </c>
    </row>
    <row r="1146" spans="1:2" x14ac:dyDescent="0.35">
      <c r="A1146" s="2">
        <f ca="1">IFERROR(__xludf.DUMMYFUNCTION("""COMPUTED_VALUE"""),45531.6458333333)</f>
        <v>45531.645833333299</v>
      </c>
      <c r="B1146" s="1">
        <f ca="1">IFERROR(__xludf.DUMMYFUNCTION("""COMPUTED_VALUE"""),1477)</f>
        <v>1477</v>
      </c>
    </row>
    <row r="1147" spans="1:2" x14ac:dyDescent="0.35">
      <c r="A1147" s="2">
        <f ca="1">IFERROR(__xludf.DUMMYFUNCTION("""COMPUTED_VALUE"""),45532.6458333333)</f>
        <v>45532.645833333299</v>
      </c>
      <c r="B1147" s="1">
        <f ca="1">IFERROR(__xludf.DUMMYFUNCTION("""COMPUTED_VALUE"""),1474)</f>
        <v>1474</v>
      </c>
    </row>
    <row r="1148" spans="1:2" x14ac:dyDescent="0.35">
      <c r="A1148" s="2">
        <f ca="1">IFERROR(__xludf.DUMMYFUNCTION("""COMPUTED_VALUE"""),45533.6458333333)</f>
        <v>45533.645833333299</v>
      </c>
      <c r="B1148" s="1">
        <f ca="1">IFERROR(__xludf.DUMMYFUNCTION("""COMPUTED_VALUE"""),1466)</f>
        <v>1466</v>
      </c>
    </row>
    <row r="1149" spans="1:2" x14ac:dyDescent="0.35">
      <c r="A1149" s="2">
        <f ca="1">IFERROR(__xludf.DUMMYFUNCTION("""COMPUTED_VALUE"""),45534.6458333333)</f>
        <v>45534.645833333299</v>
      </c>
      <c r="B1149" s="1">
        <f ca="1">IFERROR(__xludf.DUMMYFUNCTION("""COMPUTED_VALUE"""),1465)</f>
        <v>1465</v>
      </c>
    </row>
    <row r="1150" spans="1:2" x14ac:dyDescent="0.35">
      <c r="A1150" s="2">
        <f ca="1">IFERROR(__xludf.DUMMYFUNCTION("""COMPUTED_VALUE"""),45537.6458333333)</f>
        <v>45537.645833333299</v>
      </c>
      <c r="B1150" s="1">
        <f ca="1">IFERROR(__xludf.DUMMYFUNCTION("""COMPUTED_VALUE"""),1453)</f>
        <v>1453</v>
      </c>
    </row>
    <row r="1151" spans="1:2" x14ac:dyDescent="0.35">
      <c r="A1151" s="2">
        <f ca="1">IFERROR(__xludf.DUMMYFUNCTION("""COMPUTED_VALUE"""),45538.6458333333)</f>
        <v>45538.645833333299</v>
      </c>
      <c r="B1151" s="1">
        <f ca="1">IFERROR(__xludf.DUMMYFUNCTION("""COMPUTED_VALUE"""),1456)</f>
        <v>1456</v>
      </c>
    </row>
    <row r="1152" spans="1:2" x14ac:dyDescent="0.35">
      <c r="A1152" s="2">
        <f ca="1">IFERROR(__xludf.DUMMYFUNCTION("""COMPUTED_VALUE"""),45539.6458333333)</f>
        <v>45539.645833333299</v>
      </c>
      <c r="B1152" s="1">
        <f ca="1">IFERROR(__xludf.DUMMYFUNCTION("""COMPUTED_VALUE"""),1427)</f>
        <v>1427</v>
      </c>
    </row>
    <row r="1153" spans="1:2" x14ac:dyDescent="0.35">
      <c r="A1153" s="2">
        <f ca="1">IFERROR(__xludf.DUMMYFUNCTION("""COMPUTED_VALUE"""),45540.6458333333)</f>
        <v>45540.645833333299</v>
      </c>
      <c r="B1153" s="1">
        <f ca="1">IFERROR(__xludf.DUMMYFUNCTION("""COMPUTED_VALUE"""),1438)</f>
        <v>1438</v>
      </c>
    </row>
    <row r="1154" spans="1:2" x14ac:dyDescent="0.35">
      <c r="A1154" s="2">
        <f ca="1">IFERROR(__xludf.DUMMYFUNCTION("""COMPUTED_VALUE"""),45541.6458333333)</f>
        <v>45541.645833333299</v>
      </c>
      <c r="B1154" s="1">
        <f ca="1">IFERROR(__xludf.DUMMYFUNCTION("""COMPUTED_VALUE"""),1409)</f>
        <v>1409</v>
      </c>
    </row>
    <row r="1155" spans="1:2" x14ac:dyDescent="0.35">
      <c r="A1155" s="2">
        <f ca="1">IFERROR(__xludf.DUMMYFUNCTION("""COMPUTED_VALUE"""),45544.6458333333)</f>
        <v>45544.645833333299</v>
      </c>
      <c r="B1155" s="1">
        <f ca="1">IFERROR(__xludf.DUMMYFUNCTION("""COMPUTED_VALUE"""),1436)</f>
        <v>1436</v>
      </c>
    </row>
    <row r="1156" spans="1:2" x14ac:dyDescent="0.35">
      <c r="A1156" s="2">
        <f ca="1">IFERROR(__xludf.DUMMYFUNCTION("""COMPUTED_VALUE"""),45545.6458333333)</f>
        <v>45545.645833333299</v>
      </c>
      <c r="B1156" s="1">
        <f ca="1">IFERROR(__xludf.DUMMYFUNCTION("""COMPUTED_VALUE"""),1439)</f>
        <v>1439</v>
      </c>
    </row>
    <row r="1157" spans="1:2" x14ac:dyDescent="0.35">
      <c r="A1157" s="2">
        <f ca="1">IFERROR(__xludf.DUMMYFUNCTION("""COMPUTED_VALUE"""),45546.6458333333)</f>
        <v>45546.645833333299</v>
      </c>
      <c r="B1157" s="1">
        <f ca="1">IFERROR(__xludf.DUMMYFUNCTION("""COMPUTED_VALUE"""),1437)</f>
        <v>1437</v>
      </c>
    </row>
    <row r="1158" spans="1:2" x14ac:dyDescent="0.35">
      <c r="A1158" s="2">
        <f ca="1">IFERROR(__xludf.DUMMYFUNCTION("""COMPUTED_VALUE"""),45547.6458333333)</f>
        <v>45547.645833333299</v>
      </c>
      <c r="B1158" s="1">
        <f ca="1">IFERROR(__xludf.DUMMYFUNCTION("""COMPUTED_VALUE"""),1463)</f>
        <v>1463</v>
      </c>
    </row>
    <row r="1159" spans="1:2" x14ac:dyDescent="0.35">
      <c r="A1159" s="2">
        <f ca="1">IFERROR(__xludf.DUMMYFUNCTION("""COMPUTED_VALUE"""),45548.6458333333)</f>
        <v>45548.645833333299</v>
      </c>
      <c r="B1159" s="1">
        <f ca="1">IFERROR(__xludf.DUMMYFUNCTION("""COMPUTED_VALUE"""),1476)</f>
        <v>1476</v>
      </c>
    </row>
    <row r="1160" spans="1:2" x14ac:dyDescent="0.35">
      <c r="A1160" s="2">
        <f ca="1">IFERROR(__xludf.DUMMYFUNCTION("""COMPUTED_VALUE"""),45554.6458333333)</f>
        <v>45554.645833333299</v>
      </c>
      <c r="B1160" s="1">
        <f ca="1">IFERROR(__xludf.DUMMYFUNCTION("""COMPUTED_VALUE"""),1463)</f>
        <v>1463</v>
      </c>
    </row>
    <row r="1161" spans="1:2" x14ac:dyDescent="0.35">
      <c r="A1161" s="2">
        <f ca="1">IFERROR(__xludf.DUMMYFUNCTION("""COMPUTED_VALUE"""),45555.6458333333)</f>
        <v>45555.645833333299</v>
      </c>
      <c r="B1161" s="1">
        <f ca="1">IFERROR(__xludf.DUMMYFUNCTION("""COMPUTED_VALUE"""),1467)</f>
        <v>1467</v>
      </c>
    </row>
    <row r="1162" spans="1:2" x14ac:dyDescent="0.35">
      <c r="A1162" s="2">
        <f ca="1">IFERROR(__xludf.DUMMYFUNCTION("""COMPUTED_VALUE"""),45558.6458333333)</f>
        <v>45558.645833333299</v>
      </c>
      <c r="B1162" s="1">
        <f ca="1">IFERROR(__xludf.DUMMYFUNCTION("""COMPUTED_VALUE"""),1466)</f>
        <v>1466</v>
      </c>
    </row>
    <row r="1163" spans="1:2" x14ac:dyDescent="0.35">
      <c r="A1163" s="2">
        <f ca="1">IFERROR(__xludf.DUMMYFUNCTION("""COMPUTED_VALUE"""),45559.6458333333)</f>
        <v>45559.645833333299</v>
      </c>
      <c r="B1163" s="1">
        <f ca="1">IFERROR(__xludf.DUMMYFUNCTION("""COMPUTED_VALUE"""),1474)</f>
        <v>1474</v>
      </c>
    </row>
    <row r="1164" spans="1:2" x14ac:dyDescent="0.35">
      <c r="A1164" s="2">
        <f ca="1">IFERROR(__xludf.DUMMYFUNCTION("""COMPUTED_VALUE"""),45560.6458333333)</f>
        <v>45560.645833333299</v>
      </c>
      <c r="B1164" s="1">
        <f ca="1">IFERROR(__xludf.DUMMYFUNCTION("""COMPUTED_VALUE"""),1481)</f>
        <v>1481</v>
      </c>
    </row>
    <row r="1165" spans="1:2" x14ac:dyDescent="0.35">
      <c r="A1165" s="2">
        <f ca="1">IFERROR(__xludf.DUMMYFUNCTION("""COMPUTED_VALUE"""),45561.6458333333)</f>
        <v>45561.645833333299</v>
      </c>
      <c r="B1165" s="1">
        <f ca="1">IFERROR(__xludf.DUMMYFUNCTION("""COMPUTED_VALUE"""),1515)</f>
        <v>1515</v>
      </c>
    </row>
    <row r="1166" spans="1:2" x14ac:dyDescent="0.35">
      <c r="A1166" s="2">
        <f ca="1">IFERROR(__xludf.DUMMYFUNCTION("""COMPUTED_VALUE"""),45562.6458333333)</f>
        <v>45562.645833333299</v>
      </c>
      <c r="B1166" s="1">
        <f ca="1">IFERROR(__xludf.DUMMYFUNCTION("""COMPUTED_VALUE"""),1530)</f>
        <v>1530</v>
      </c>
    </row>
    <row r="1167" spans="1:2" x14ac:dyDescent="0.35">
      <c r="A1167" s="2">
        <f ca="1">IFERROR(__xludf.DUMMYFUNCTION("""COMPUTED_VALUE"""),45565.6458333333)</f>
        <v>45565.645833333299</v>
      </c>
      <c r="B1167" s="1">
        <f ca="1">IFERROR(__xludf.DUMMYFUNCTION("""COMPUTED_VALUE"""),1514)</f>
        <v>1514</v>
      </c>
    </row>
    <row r="1168" spans="1:2" x14ac:dyDescent="0.35">
      <c r="A1168" s="2">
        <f ca="1">IFERROR(__xludf.DUMMYFUNCTION("""COMPUTED_VALUE"""),45567.6458333333)</f>
        <v>45567.645833333299</v>
      </c>
      <c r="B1168" s="1">
        <f ca="1">IFERROR(__xludf.DUMMYFUNCTION("""COMPUTED_VALUE"""),1505)</f>
        <v>1505</v>
      </c>
    </row>
    <row r="1169" spans="1:2" x14ac:dyDescent="0.35">
      <c r="A1169" s="2">
        <f ca="1">IFERROR(__xludf.DUMMYFUNCTION("""COMPUTED_VALUE"""),45569.6458333333)</f>
        <v>45569.645833333299</v>
      </c>
      <c r="B1169" s="1">
        <f ca="1">IFERROR(__xludf.DUMMYFUNCTION("""COMPUTED_VALUE"""),1518)</f>
        <v>1518</v>
      </c>
    </row>
    <row r="1170" spans="1:2" x14ac:dyDescent="0.35">
      <c r="A1170" s="2">
        <f ca="1">IFERROR(__xludf.DUMMYFUNCTION("""COMPUTED_VALUE"""),45572.6458333333)</f>
        <v>45572.645833333299</v>
      </c>
      <c r="B1170" s="1">
        <f ca="1">IFERROR(__xludf.DUMMYFUNCTION("""COMPUTED_VALUE"""),1519)</f>
        <v>1519</v>
      </c>
    </row>
    <row r="1171" spans="1:2" x14ac:dyDescent="0.35">
      <c r="A1171" s="2">
        <f ca="1">IFERROR(__xludf.DUMMYFUNCTION("""COMPUTED_VALUE"""),45573.6458333333)</f>
        <v>45573.645833333299</v>
      </c>
      <c r="B1171" s="1">
        <f ca="1">IFERROR(__xludf.DUMMYFUNCTION("""COMPUTED_VALUE"""),1513)</f>
        <v>1513</v>
      </c>
    </row>
    <row r="1172" spans="1:2" x14ac:dyDescent="0.35">
      <c r="A1172" s="2">
        <f ca="1">IFERROR(__xludf.DUMMYFUNCTION("""COMPUTED_VALUE"""),45575.6458333333)</f>
        <v>45575.645833333299</v>
      </c>
      <c r="B1172" s="1">
        <f ca="1">IFERROR(__xludf.DUMMYFUNCTION("""COMPUTED_VALUE"""),1506)</f>
        <v>1506</v>
      </c>
    </row>
    <row r="1173" spans="1:2" x14ac:dyDescent="0.35">
      <c r="A1173" s="2">
        <f ca="1">IFERROR(__xludf.DUMMYFUNCTION("""COMPUTED_VALUE"""),45576.6458333333)</f>
        <v>45576.645833333299</v>
      </c>
      <c r="B1173" s="1">
        <f ca="1">IFERROR(__xludf.DUMMYFUNCTION("""COMPUTED_VALUE"""),1503)</f>
        <v>1503</v>
      </c>
    </row>
    <row r="1174" spans="1:2" x14ac:dyDescent="0.35">
      <c r="A1174" s="2">
        <f ca="1">IFERROR(__xludf.DUMMYFUNCTION("""COMPUTED_VALUE"""),45579.6458333333)</f>
        <v>45579.645833333299</v>
      </c>
      <c r="B1174" s="1">
        <f ca="1">IFERROR(__xludf.DUMMYFUNCTION("""COMPUTED_VALUE"""),1498)</f>
        <v>1498</v>
      </c>
    </row>
    <row r="1175" spans="1:2" x14ac:dyDescent="0.35">
      <c r="A1175" s="2">
        <f ca="1">IFERROR(__xludf.DUMMYFUNCTION("""COMPUTED_VALUE"""),45580.6458333333)</f>
        <v>45580.645833333299</v>
      </c>
      <c r="B1175" s="1">
        <f ca="1">IFERROR(__xludf.DUMMYFUNCTION("""COMPUTED_VALUE"""),1487)</f>
        <v>1487</v>
      </c>
    </row>
    <row r="1176" spans="1:2" x14ac:dyDescent="0.35">
      <c r="A1176" s="2">
        <f ca="1">IFERROR(__xludf.DUMMYFUNCTION("""COMPUTED_VALUE"""),45581.6458333333)</f>
        <v>45581.645833333299</v>
      </c>
      <c r="B1176" s="1">
        <f ca="1">IFERROR(__xludf.DUMMYFUNCTION("""COMPUTED_VALUE"""),1493)</f>
        <v>1493</v>
      </c>
    </row>
    <row r="1177" spans="1:2" x14ac:dyDescent="0.35">
      <c r="A1177" s="2">
        <f ca="1">IFERROR(__xludf.DUMMYFUNCTION("""COMPUTED_VALUE"""),45582.6458333333)</f>
        <v>45582.645833333299</v>
      </c>
      <c r="B1177" s="1">
        <f ca="1">IFERROR(__xludf.DUMMYFUNCTION("""COMPUTED_VALUE"""),1495)</f>
        <v>1495</v>
      </c>
    </row>
    <row r="1178" spans="1:2" x14ac:dyDescent="0.35">
      <c r="A1178" s="2">
        <f ca="1">IFERROR(__xludf.DUMMYFUNCTION("""COMPUTED_VALUE"""),45583.6458333333)</f>
        <v>45583.645833333299</v>
      </c>
      <c r="B1178" s="1">
        <f ca="1">IFERROR(__xludf.DUMMYFUNCTION("""COMPUTED_VALUE"""),1497)</f>
        <v>1497</v>
      </c>
    </row>
    <row r="1179" spans="1:2" x14ac:dyDescent="0.35">
      <c r="A1179" s="2">
        <f ca="1">IFERROR(__xludf.DUMMYFUNCTION("""COMPUTED_VALUE"""),45586.6458333333)</f>
        <v>45586.645833333299</v>
      </c>
      <c r="B1179" s="1">
        <f ca="1">IFERROR(__xludf.DUMMYFUNCTION("""COMPUTED_VALUE"""),1492)</f>
        <v>1492</v>
      </c>
    </row>
    <row r="1180" spans="1:2" x14ac:dyDescent="0.35">
      <c r="A1180" s="2">
        <f ca="1">IFERROR(__xludf.DUMMYFUNCTION("""COMPUTED_VALUE"""),45587.6458333333)</f>
        <v>45587.645833333299</v>
      </c>
      <c r="B1180" s="1">
        <f ca="1">IFERROR(__xludf.DUMMYFUNCTION("""COMPUTED_VALUE"""),1470)</f>
        <v>1470</v>
      </c>
    </row>
    <row r="1181" spans="1:2" x14ac:dyDescent="0.35">
      <c r="A1181" s="2">
        <f ca="1">IFERROR(__xludf.DUMMYFUNCTION("""COMPUTED_VALUE"""),45588.6458333333)</f>
        <v>45588.645833333299</v>
      </c>
      <c r="B1181" s="1">
        <f ca="1">IFERROR(__xludf.DUMMYFUNCTION("""COMPUTED_VALUE"""),1470)</f>
        <v>1470</v>
      </c>
    </row>
    <row r="1182" spans="1:2" x14ac:dyDescent="0.35">
      <c r="A1182" s="2">
        <f ca="1">IFERROR(__xludf.DUMMYFUNCTION("""COMPUTED_VALUE"""),45589.6458333333)</f>
        <v>45589.645833333299</v>
      </c>
      <c r="B1182" s="1">
        <f ca="1">IFERROR(__xludf.DUMMYFUNCTION("""COMPUTED_VALUE"""),1453)</f>
        <v>1453</v>
      </c>
    </row>
    <row r="1183" spans="1:2" x14ac:dyDescent="0.35">
      <c r="A1183" s="2">
        <f ca="1">IFERROR(__xludf.DUMMYFUNCTION("""COMPUTED_VALUE"""),45590.6458333333)</f>
        <v>45590.645833333299</v>
      </c>
      <c r="B1183" s="1">
        <f ca="1">IFERROR(__xludf.DUMMYFUNCTION("""COMPUTED_VALUE"""),1445)</f>
        <v>1445</v>
      </c>
    </row>
    <row r="1184" spans="1:2" x14ac:dyDescent="0.35">
      <c r="A1184" s="2">
        <f ca="1">IFERROR(__xludf.DUMMYFUNCTION("""COMPUTED_VALUE"""),45593.6458333333)</f>
        <v>45593.645833333299</v>
      </c>
      <c r="B1184" s="1">
        <f ca="1">IFERROR(__xludf.DUMMYFUNCTION("""COMPUTED_VALUE"""),1440)</f>
        <v>1440</v>
      </c>
    </row>
    <row r="1185" spans="1:2" x14ac:dyDescent="0.35">
      <c r="A1185" s="2">
        <f ca="1">IFERROR(__xludf.DUMMYFUNCTION("""COMPUTED_VALUE"""),45594.6458333333)</f>
        <v>45594.645833333299</v>
      </c>
      <c r="B1185" s="1">
        <f ca="1">IFERROR(__xludf.DUMMYFUNCTION("""COMPUTED_VALUE"""),1427)</f>
        <v>1427</v>
      </c>
    </row>
    <row r="1186" spans="1:2" x14ac:dyDescent="0.35">
      <c r="A1186" s="2">
        <f ca="1">IFERROR(__xludf.DUMMYFUNCTION("""COMPUTED_VALUE"""),45595.6458333333)</f>
        <v>45595.645833333299</v>
      </c>
      <c r="B1186" s="1">
        <f ca="1">IFERROR(__xludf.DUMMYFUNCTION("""COMPUTED_VALUE"""),1435)</f>
        <v>1435</v>
      </c>
    </row>
    <row r="1187" spans="1:2" x14ac:dyDescent="0.35">
      <c r="A1187" s="2">
        <f ca="1">IFERROR(__xludf.DUMMYFUNCTION("""COMPUTED_VALUE"""),45596.6458333333)</f>
        <v>45596.645833333299</v>
      </c>
      <c r="B1187" s="1">
        <f ca="1">IFERROR(__xludf.DUMMYFUNCTION("""COMPUTED_VALUE"""),1426)</f>
        <v>1426</v>
      </c>
    </row>
    <row r="1188" spans="1:2" x14ac:dyDescent="0.35">
      <c r="A1188" s="2">
        <f ca="1">IFERROR(__xludf.DUMMYFUNCTION("""COMPUTED_VALUE"""),45597.6458333333)</f>
        <v>45597.645833333299</v>
      </c>
      <c r="B1188" s="1">
        <f ca="1">IFERROR(__xludf.DUMMYFUNCTION("""COMPUTED_VALUE"""),1417)</f>
        <v>1417</v>
      </c>
    </row>
    <row r="1189" spans="1:2" x14ac:dyDescent="0.35">
      <c r="A1189" s="2">
        <f ca="1">IFERROR(__xludf.DUMMYFUNCTION("""COMPUTED_VALUE"""),45600.6458333333)</f>
        <v>45600.645833333299</v>
      </c>
      <c r="B1189" s="1">
        <f ca="1">IFERROR(__xludf.DUMMYFUNCTION("""COMPUTED_VALUE"""),1429)</f>
        <v>1429</v>
      </c>
    </row>
    <row r="1190" spans="1:2" x14ac:dyDescent="0.35">
      <c r="A1190" s="2">
        <f ca="1">IFERROR(__xludf.DUMMYFUNCTION("""COMPUTED_VALUE"""),45601.6458333333)</f>
        <v>45601.645833333299</v>
      </c>
      <c r="B1190" s="1">
        <f ca="1">IFERROR(__xludf.DUMMYFUNCTION("""COMPUTED_VALUE"""),1457)</f>
        <v>1457</v>
      </c>
    </row>
    <row r="1191" spans="1:2" x14ac:dyDescent="0.35">
      <c r="A1191" s="2">
        <f ca="1">IFERROR(__xludf.DUMMYFUNCTION("""COMPUTED_VALUE"""),45602.6458333333)</f>
        <v>45602.645833333299</v>
      </c>
      <c r="B1191" s="1">
        <f ca="1">IFERROR(__xludf.DUMMYFUNCTION("""COMPUTED_VALUE"""),1490)</f>
        <v>1490</v>
      </c>
    </row>
    <row r="1192" spans="1:2" x14ac:dyDescent="0.35">
      <c r="A1192" s="2">
        <f ca="1">IFERROR(__xludf.DUMMYFUNCTION("""COMPUTED_VALUE"""),45603.6458333333)</f>
        <v>45603.645833333299</v>
      </c>
      <c r="B1192" s="1">
        <f ca="1">IFERROR(__xludf.DUMMYFUNCTION("""COMPUTED_VALUE"""),1490)</f>
        <v>1490</v>
      </c>
    </row>
    <row r="1193" spans="1:2" x14ac:dyDescent="0.35">
      <c r="A1193" s="2">
        <f ca="1">IFERROR(__xludf.DUMMYFUNCTION("""COMPUTED_VALUE"""),45604.6458333333)</f>
        <v>45604.645833333299</v>
      </c>
      <c r="B1193" s="1">
        <f ca="1">IFERROR(__xludf.DUMMYFUNCTION("""COMPUTED_VALUE"""),1496)</f>
        <v>1496</v>
      </c>
    </row>
    <row r="1194" spans="1:2" x14ac:dyDescent="0.35">
      <c r="A1194" s="2">
        <f ca="1">IFERROR(__xludf.DUMMYFUNCTION("""COMPUTED_VALUE"""),45607.6458333333)</f>
        <v>45607.645833333299</v>
      </c>
      <c r="B1194" s="1">
        <f ca="1">IFERROR(__xludf.DUMMYFUNCTION("""COMPUTED_VALUE"""),1494)</f>
        <v>1494</v>
      </c>
    </row>
    <row r="1195" spans="1:2" x14ac:dyDescent="0.35">
      <c r="A1195" s="2">
        <f ca="1">IFERROR(__xludf.DUMMYFUNCTION("""COMPUTED_VALUE"""),45608.6458333333)</f>
        <v>45608.645833333299</v>
      </c>
      <c r="B1195" s="1">
        <f ca="1">IFERROR(__xludf.DUMMYFUNCTION("""COMPUTED_VALUE"""),1455)</f>
        <v>1455</v>
      </c>
    </row>
    <row r="1196" spans="1:2" x14ac:dyDescent="0.35">
      <c r="A1196" s="2">
        <f ca="1">IFERROR(__xludf.DUMMYFUNCTION("""COMPUTED_VALUE"""),45609.6458333333)</f>
        <v>45609.645833333299</v>
      </c>
      <c r="B1196" s="1">
        <f ca="1">IFERROR(__xludf.DUMMYFUNCTION("""COMPUTED_VALUE"""),1425)</f>
        <v>1425</v>
      </c>
    </row>
    <row r="1197" spans="1:2" x14ac:dyDescent="0.35">
      <c r="A1197" s="2">
        <f ca="1">IFERROR(__xludf.DUMMYFUNCTION("""COMPUTED_VALUE"""),45610.6458333333)</f>
        <v>45610.645833333299</v>
      </c>
      <c r="B1197" s="1">
        <f ca="1">IFERROR(__xludf.DUMMYFUNCTION("""COMPUTED_VALUE"""),1447)</f>
        <v>1447</v>
      </c>
    </row>
    <row r="1198" spans="1:2" x14ac:dyDescent="0.35">
      <c r="A1198" s="2">
        <f ca="1">IFERROR(__xludf.DUMMYFUNCTION("""COMPUTED_VALUE"""),45611.6458333333)</f>
        <v>45611.645833333299</v>
      </c>
      <c r="B1198" s="1">
        <f ca="1">IFERROR(__xludf.DUMMYFUNCTION("""COMPUTED_VALUE"""),1486)</f>
        <v>1486</v>
      </c>
    </row>
    <row r="1199" spans="1:2" x14ac:dyDescent="0.35">
      <c r="A1199" s="2">
        <f ca="1">IFERROR(__xludf.DUMMYFUNCTION("""COMPUTED_VALUE"""),45614.6458333333)</f>
        <v>45614.645833333299</v>
      </c>
      <c r="B1199" s="1">
        <f ca="1">IFERROR(__xludf.DUMMYFUNCTION("""COMPUTED_VALUE"""),1490)</f>
        <v>1490</v>
      </c>
    </row>
    <row r="1200" spans="1:2" x14ac:dyDescent="0.35">
      <c r="A1200" s="2">
        <f ca="1">IFERROR(__xludf.DUMMYFUNCTION("""COMPUTED_VALUE"""),45615.6458333333)</f>
        <v>45615.645833333299</v>
      </c>
      <c r="B1200" s="1">
        <f ca="1">IFERROR(__xludf.DUMMYFUNCTION("""COMPUTED_VALUE"""),1486)</f>
        <v>1486</v>
      </c>
    </row>
    <row r="1201" spans="1:2" x14ac:dyDescent="0.35">
      <c r="A1201" s="2">
        <f ca="1">IFERROR(__xludf.DUMMYFUNCTION("""COMPUTED_VALUE"""),45616.6458333333)</f>
        <v>45616.645833333299</v>
      </c>
      <c r="B1201" s="1">
        <f ca="1">IFERROR(__xludf.DUMMYFUNCTION("""COMPUTED_VALUE"""),1476)</f>
        <v>1476</v>
      </c>
    </row>
    <row r="1202" spans="1:2" x14ac:dyDescent="0.35">
      <c r="A1202" s="2">
        <f ca="1">IFERROR(__xludf.DUMMYFUNCTION("""COMPUTED_VALUE"""),45617.6458333333)</f>
        <v>45617.645833333299</v>
      </c>
      <c r="B1202" s="1">
        <f ca="1">IFERROR(__xludf.DUMMYFUNCTION("""COMPUTED_VALUE"""),1465)</f>
        <v>1465</v>
      </c>
    </row>
    <row r="1203" spans="1:2" x14ac:dyDescent="0.35">
      <c r="A1203" s="2">
        <f ca="1">IFERROR(__xludf.DUMMYFUNCTION("""COMPUTED_VALUE"""),45618.6458333333)</f>
        <v>45618.645833333299</v>
      </c>
      <c r="B1203" s="1">
        <f ca="1">IFERROR(__xludf.DUMMYFUNCTION("""COMPUTED_VALUE"""),1462)</f>
        <v>1462</v>
      </c>
    </row>
    <row r="1204" spans="1:2" x14ac:dyDescent="0.35">
      <c r="A1204" s="2">
        <f ca="1">IFERROR(__xludf.DUMMYFUNCTION("""COMPUTED_VALUE"""),45621.6458333333)</f>
        <v>45621.645833333299</v>
      </c>
      <c r="B1204" s="1">
        <f ca="1">IFERROR(__xludf.DUMMYFUNCTION("""COMPUTED_VALUE"""),1460)</f>
        <v>1460</v>
      </c>
    </row>
    <row r="1205" spans="1:2" x14ac:dyDescent="0.35">
      <c r="A1205" s="2">
        <f ca="1">IFERROR(__xludf.DUMMYFUNCTION("""COMPUTED_VALUE"""),45622.6458333333)</f>
        <v>45622.645833333299</v>
      </c>
      <c r="B1205" s="1">
        <f ca="1">IFERROR(__xludf.DUMMYFUNCTION("""COMPUTED_VALUE"""),1452)</f>
        <v>1452</v>
      </c>
    </row>
    <row r="1206" spans="1:2" x14ac:dyDescent="0.35">
      <c r="A1206" s="2">
        <f ca="1">IFERROR(__xludf.DUMMYFUNCTION("""COMPUTED_VALUE"""),45623.6458333333)</f>
        <v>45623.645833333299</v>
      </c>
      <c r="B1206" s="1">
        <f ca="1">IFERROR(__xludf.DUMMYFUNCTION("""COMPUTED_VALUE"""),1461)</f>
        <v>1461</v>
      </c>
    </row>
    <row r="1207" spans="1:2" x14ac:dyDescent="0.35">
      <c r="A1207" s="2">
        <f ca="1">IFERROR(__xludf.DUMMYFUNCTION("""COMPUTED_VALUE"""),45624.6458333333)</f>
        <v>45624.645833333299</v>
      </c>
      <c r="B1207" s="1">
        <f ca="1">IFERROR(__xludf.DUMMYFUNCTION("""COMPUTED_VALUE"""),1454)</f>
        <v>1454</v>
      </c>
    </row>
    <row r="1208" spans="1:2" x14ac:dyDescent="0.35">
      <c r="A1208" s="2">
        <f ca="1">IFERROR(__xludf.DUMMYFUNCTION("""COMPUTED_VALUE"""),45625.6458333333)</f>
        <v>45625.645833333299</v>
      </c>
      <c r="B1208" s="1">
        <f ca="1">IFERROR(__xludf.DUMMYFUNCTION("""COMPUTED_VALUE"""),1455)</f>
        <v>1455</v>
      </c>
    </row>
    <row r="1209" spans="1:2" x14ac:dyDescent="0.35">
      <c r="A1209" s="2">
        <f ca="1">IFERROR(__xludf.DUMMYFUNCTION("""COMPUTED_VALUE"""),45628.6458333333)</f>
        <v>45628.645833333299</v>
      </c>
      <c r="B1209" s="1">
        <f ca="1">IFERROR(__xludf.DUMMYFUNCTION("""COMPUTED_VALUE"""),1427)</f>
        <v>1427</v>
      </c>
    </row>
    <row r="1210" spans="1:2" x14ac:dyDescent="0.35">
      <c r="A1210" s="2">
        <f ca="1">IFERROR(__xludf.DUMMYFUNCTION("""COMPUTED_VALUE"""),45629.6458333333)</f>
        <v>45629.645833333299</v>
      </c>
      <c r="B1210" s="1">
        <f ca="1">IFERROR(__xludf.DUMMYFUNCTION("""COMPUTED_VALUE"""),1430)</f>
        <v>1430</v>
      </c>
    </row>
    <row r="1211" spans="1:2" x14ac:dyDescent="0.35">
      <c r="A1211" s="2">
        <f ca="1">IFERROR(__xludf.DUMMYFUNCTION("""COMPUTED_VALUE"""),45630.6458333333)</f>
        <v>45630.645833333299</v>
      </c>
      <c r="B1211" s="1">
        <f ca="1">IFERROR(__xludf.DUMMYFUNCTION("""COMPUTED_VALUE"""),1408)</f>
        <v>1408</v>
      </c>
    </row>
    <row r="1212" spans="1:2" x14ac:dyDescent="0.35">
      <c r="A1212" s="2">
        <f ca="1">IFERROR(__xludf.DUMMYFUNCTION("""COMPUTED_VALUE"""),45631.6458333333)</f>
        <v>45631.645833333299</v>
      </c>
      <c r="B1212" s="1">
        <f ca="1">IFERROR(__xludf.DUMMYFUNCTION("""COMPUTED_VALUE"""),1408)</f>
        <v>1408</v>
      </c>
    </row>
    <row r="1213" spans="1:2" x14ac:dyDescent="0.35">
      <c r="A1213" s="2">
        <f ca="1">IFERROR(__xludf.DUMMYFUNCTION("""COMPUTED_VALUE"""),45632.6458333333)</f>
        <v>45632.645833333299</v>
      </c>
      <c r="B1213" s="1">
        <f ca="1">IFERROR(__xludf.DUMMYFUNCTION("""COMPUTED_VALUE"""),1352)</f>
        <v>1352</v>
      </c>
    </row>
    <row r="1214" spans="1:2" x14ac:dyDescent="0.35">
      <c r="A1214" s="2">
        <f ca="1">IFERROR(__xludf.DUMMYFUNCTION("""COMPUTED_VALUE"""),45635.6458333333)</f>
        <v>45635.645833333299</v>
      </c>
      <c r="B1214" s="1">
        <f ca="1">IFERROR(__xludf.DUMMYFUNCTION("""COMPUTED_VALUE"""),1307)</f>
        <v>1307</v>
      </c>
    </row>
    <row r="1215" spans="1:2" x14ac:dyDescent="0.35">
      <c r="A1215" s="2">
        <f ca="1">IFERROR(__xludf.DUMMYFUNCTION("""COMPUTED_VALUE"""),45636.6458333333)</f>
        <v>45636.645833333299</v>
      </c>
      <c r="B1215" s="1">
        <f ca="1">IFERROR(__xludf.DUMMYFUNCTION("""COMPUTED_VALUE"""),1359)</f>
        <v>1359</v>
      </c>
    </row>
    <row r="1216" spans="1:2" x14ac:dyDescent="0.35">
      <c r="A1216" s="2">
        <f ca="1">IFERROR(__xludf.DUMMYFUNCTION("""COMPUTED_VALUE"""),45637.6458333333)</f>
        <v>45637.645833333299</v>
      </c>
      <c r="B1216" s="1">
        <f ca="1">IFERROR(__xludf.DUMMYFUNCTION("""COMPUTED_VALUE"""),1418)</f>
        <v>1418</v>
      </c>
    </row>
    <row r="1217" spans="1:2" x14ac:dyDescent="0.35">
      <c r="A1217" s="2">
        <f ca="1">IFERROR(__xludf.DUMMYFUNCTION("""COMPUTED_VALUE"""),45638.6458333333)</f>
        <v>45638.645833333299</v>
      </c>
      <c r="B1217" s="1">
        <f ca="1">IFERROR(__xludf.DUMMYFUNCTION("""COMPUTED_VALUE"""),1404)</f>
        <v>1404</v>
      </c>
    </row>
    <row r="1218" spans="1:2" x14ac:dyDescent="0.35">
      <c r="A1218" s="2">
        <f ca="1">IFERROR(__xludf.DUMMYFUNCTION("""COMPUTED_VALUE"""),45639.6458333333)</f>
        <v>45639.645833333299</v>
      </c>
      <c r="B1218" s="1">
        <f ca="1">IFERROR(__xludf.DUMMYFUNCTION("""COMPUTED_VALUE"""),1410)</f>
        <v>1410</v>
      </c>
    </row>
    <row r="1219" spans="1:2" x14ac:dyDescent="0.35">
      <c r="A1219" s="2">
        <f ca="1">IFERROR(__xludf.DUMMYFUNCTION("""COMPUTED_VALUE"""),45642.6458333333)</f>
        <v>45642.645833333299</v>
      </c>
      <c r="B1219" s="1">
        <f ca="1">IFERROR(__xludf.DUMMYFUNCTION("""COMPUTED_VALUE"""),1437)</f>
        <v>1437</v>
      </c>
    </row>
    <row r="1220" spans="1:2" x14ac:dyDescent="0.35">
      <c r="A1220" s="2">
        <f ca="1">IFERROR(__xludf.DUMMYFUNCTION("""COMPUTED_VALUE"""),45643.6458333333)</f>
        <v>45643.645833333299</v>
      </c>
      <c r="B1220" s="1">
        <f ca="1">IFERROR(__xludf.DUMMYFUNCTION("""COMPUTED_VALUE"""),1465)</f>
        <v>1465</v>
      </c>
    </row>
    <row r="1221" spans="1:2" x14ac:dyDescent="0.35">
      <c r="A1221" s="2">
        <f ca="1">IFERROR(__xludf.DUMMYFUNCTION("""COMPUTED_VALUE"""),45644.6458333333)</f>
        <v>45644.645833333299</v>
      </c>
      <c r="B1221" s="1">
        <f ca="1">IFERROR(__xludf.DUMMYFUNCTION("""COMPUTED_VALUE"""),1497)</f>
        <v>1497</v>
      </c>
    </row>
    <row r="1222" spans="1:2" x14ac:dyDescent="0.35">
      <c r="A1222" s="2">
        <f ca="1">IFERROR(__xludf.DUMMYFUNCTION("""COMPUTED_VALUE"""),45645.6458333333)</f>
        <v>45645.645833333299</v>
      </c>
      <c r="B1222" s="1">
        <f ca="1">IFERROR(__xludf.DUMMYFUNCTION("""COMPUTED_VALUE"""),1480)</f>
        <v>1480</v>
      </c>
    </row>
    <row r="1223" spans="1:2" x14ac:dyDescent="0.35">
      <c r="A1223" s="2">
        <f ca="1">IFERROR(__xludf.DUMMYFUNCTION("""COMPUTED_VALUE"""),45646.6458333333)</f>
        <v>45646.645833333299</v>
      </c>
      <c r="B1223" s="1">
        <f ca="1">IFERROR(__xludf.DUMMYFUNCTION("""COMPUTED_VALUE"""),1442)</f>
        <v>1442</v>
      </c>
    </row>
    <row r="1224" spans="1:2" x14ac:dyDescent="0.35">
      <c r="A1224" s="2">
        <f ca="1">IFERROR(__xludf.DUMMYFUNCTION("""COMPUTED_VALUE"""),45649.6458333333)</f>
        <v>45649.645833333299</v>
      </c>
      <c r="B1224" s="1">
        <f ca="1">IFERROR(__xludf.DUMMYFUNCTION("""COMPUTED_VALUE"""),1460)</f>
        <v>1460</v>
      </c>
    </row>
    <row r="1225" spans="1:2" x14ac:dyDescent="0.35">
      <c r="A1225" s="2">
        <f ca="1">IFERROR(__xludf.DUMMYFUNCTION("""COMPUTED_VALUE"""),45650.6458333333)</f>
        <v>45650.645833333299</v>
      </c>
      <c r="B1225" s="1">
        <f ca="1">IFERROR(__xludf.DUMMYFUNCTION("""COMPUTED_VALUE"""),1448)</f>
        <v>1448</v>
      </c>
    </row>
    <row r="1226" spans="1:2" x14ac:dyDescent="0.35">
      <c r="A1226" s="2">
        <f ca="1">IFERROR(__xludf.DUMMYFUNCTION("""COMPUTED_VALUE"""),45652.6458333333)</f>
        <v>45652.645833333299</v>
      </c>
      <c r="B1226" s="1">
        <f ca="1">IFERROR(__xludf.DUMMYFUNCTION("""COMPUTED_VALUE"""),1441)</f>
        <v>1441</v>
      </c>
    </row>
    <row r="1227" spans="1:2" x14ac:dyDescent="0.35">
      <c r="A1227" s="2">
        <f ca="1">IFERROR(__xludf.DUMMYFUNCTION("""COMPUTED_VALUE"""),45653.6458333333)</f>
        <v>45653.645833333299</v>
      </c>
      <c r="B1227" s="1">
        <f ca="1">IFERROR(__xludf.DUMMYFUNCTION("""COMPUTED_VALUE"""),1410)</f>
        <v>1410</v>
      </c>
    </row>
    <row r="1228" spans="1:2" x14ac:dyDescent="0.35">
      <c r="A1228" s="2">
        <f ca="1">IFERROR(__xludf.DUMMYFUNCTION("""COMPUTED_VALUE"""),45656.6458333333)</f>
        <v>45656.645833333299</v>
      </c>
      <c r="B1228" s="1">
        <f ca="1">IFERROR(__xludf.DUMMYFUNCTION("""COMPUTED_VALUE"""),1410)</f>
        <v>1410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B1224"/>
  <sheetViews>
    <sheetView workbookViewId="0">
      <pane ySplit="1" topLeftCell="A2" activePane="bottomLeft" state="frozen"/>
      <selection pane="bottomLeft"/>
    </sheetView>
  </sheetViews>
  <sheetFormatPr defaultColWidth="12.59765625" defaultRowHeight="15.75" customHeight="1" x14ac:dyDescent="0.35"/>
  <cols>
    <col min="1" max="1" width="18.33203125" bestFit="1" customWidth="1"/>
  </cols>
  <sheetData>
    <row r="1" spans="1:2" x14ac:dyDescent="0.35">
      <c r="A1" s="1" t="str">
        <f ca="1">IFERROR(__xludf.DUMMYFUNCTION("GOOGLEFINANCE(""067170"",""close"",DATE(2020,1,1),TODAY())"),"Date")</f>
        <v>Date</v>
      </c>
      <c r="B1" s="1" t="str">
        <f ca="1">IFERROR(__xludf.DUMMYFUNCTION("""COMPUTED_VALUE"""),"Close")</f>
        <v>Close</v>
      </c>
    </row>
    <row r="2" spans="1:2" x14ac:dyDescent="0.35">
      <c r="A2" s="2">
        <f ca="1">IFERROR(__xludf.DUMMYFUNCTION("""COMPUTED_VALUE"""),43832.6458333333)</f>
        <v>43832.645833333299</v>
      </c>
      <c r="B2" s="1">
        <f ca="1">IFERROR(__xludf.DUMMYFUNCTION("""COMPUTED_VALUE"""),10133.99)</f>
        <v>10133.99</v>
      </c>
    </row>
    <row r="3" spans="1:2" x14ac:dyDescent="0.35">
      <c r="A3" s="2">
        <f ca="1">IFERROR(__xludf.DUMMYFUNCTION("""COMPUTED_VALUE"""),43833.6458333333)</f>
        <v>43833.645833333299</v>
      </c>
      <c r="B3" s="1">
        <f ca="1">IFERROR(__xludf.DUMMYFUNCTION("""COMPUTED_VALUE"""),10264.47)</f>
        <v>10264.469999999999</v>
      </c>
    </row>
    <row r="4" spans="1:2" x14ac:dyDescent="0.35">
      <c r="A4" s="2">
        <f ca="1">IFERROR(__xludf.DUMMYFUNCTION("""COMPUTED_VALUE"""),43836.6458333333)</f>
        <v>43836.645833333299</v>
      </c>
      <c r="B4" s="1">
        <f ca="1">IFERROR(__xludf.DUMMYFUNCTION("""COMPUTED_VALUE"""),10220.98)</f>
        <v>10220.98</v>
      </c>
    </row>
    <row r="5" spans="1:2" x14ac:dyDescent="0.35">
      <c r="A5" s="2">
        <f ca="1">IFERROR(__xludf.DUMMYFUNCTION("""COMPUTED_VALUE"""),43837.6458333333)</f>
        <v>43837.645833333299</v>
      </c>
      <c r="B5" s="1">
        <f ca="1">IFERROR(__xludf.DUMMYFUNCTION("""COMPUTED_VALUE"""),10264.47)</f>
        <v>10264.469999999999</v>
      </c>
    </row>
    <row r="6" spans="1:2" x14ac:dyDescent="0.35">
      <c r="A6" s="2">
        <f ca="1">IFERROR(__xludf.DUMMYFUNCTION("""COMPUTED_VALUE"""),43838.6458333333)</f>
        <v>43838.645833333299</v>
      </c>
      <c r="B6" s="1">
        <f ca="1">IFERROR(__xludf.DUMMYFUNCTION("""COMPUTED_VALUE"""),9655.56)</f>
        <v>9655.56</v>
      </c>
    </row>
    <row r="7" spans="1:2" x14ac:dyDescent="0.35">
      <c r="A7" s="2">
        <f ca="1">IFERROR(__xludf.DUMMYFUNCTION("""COMPUTED_VALUE"""),43839.6458333333)</f>
        <v>43839.645833333299</v>
      </c>
      <c r="B7" s="1">
        <f ca="1">IFERROR(__xludf.DUMMYFUNCTION("""COMPUTED_VALUE"""),10003.51)</f>
        <v>10003.51</v>
      </c>
    </row>
    <row r="8" spans="1:2" x14ac:dyDescent="0.35">
      <c r="A8" s="2">
        <f ca="1">IFERROR(__xludf.DUMMYFUNCTION("""COMPUTED_VALUE"""),43843.6458333333)</f>
        <v>43843.645833333299</v>
      </c>
      <c r="B8" s="1">
        <f ca="1">IFERROR(__xludf.DUMMYFUNCTION("""COMPUTED_VALUE"""),10351.46)</f>
        <v>10351.459999999999</v>
      </c>
    </row>
    <row r="9" spans="1:2" x14ac:dyDescent="0.35">
      <c r="A9" s="2">
        <f ca="1">IFERROR(__xludf.DUMMYFUNCTION("""COMPUTED_VALUE"""),43844.6458333333)</f>
        <v>43844.645833333299</v>
      </c>
      <c r="B9" s="1">
        <f ca="1">IFERROR(__xludf.DUMMYFUNCTION("""COMPUTED_VALUE"""),10264.47)</f>
        <v>10264.469999999999</v>
      </c>
    </row>
    <row r="10" spans="1:2" x14ac:dyDescent="0.35">
      <c r="A10" s="2">
        <f ca="1">IFERROR(__xludf.DUMMYFUNCTION("""COMPUTED_VALUE"""),43845.6458333333)</f>
        <v>43845.645833333299</v>
      </c>
      <c r="B10" s="1">
        <f ca="1">IFERROR(__xludf.DUMMYFUNCTION("""COMPUTED_VALUE"""),10394.95)</f>
        <v>10394.950000000001</v>
      </c>
    </row>
    <row r="11" spans="1:2" x14ac:dyDescent="0.35">
      <c r="A11" s="2">
        <f ca="1">IFERROR(__xludf.DUMMYFUNCTION("""COMPUTED_VALUE"""),43846.6458333333)</f>
        <v>43846.645833333299</v>
      </c>
      <c r="B11" s="1">
        <f ca="1">IFERROR(__xludf.DUMMYFUNCTION("""COMPUTED_VALUE"""),10481.94)</f>
        <v>10481.94</v>
      </c>
    </row>
    <row r="12" spans="1:2" x14ac:dyDescent="0.35">
      <c r="A12" s="2">
        <f ca="1">IFERROR(__xludf.DUMMYFUNCTION("""COMPUTED_VALUE"""),43847.6458333333)</f>
        <v>43847.645833333299</v>
      </c>
      <c r="B12" s="1">
        <f ca="1">IFERROR(__xludf.DUMMYFUNCTION("""COMPUTED_VALUE"""),10438.45)</f>
        <v>10438.450000000001</v>
      </c>
    </row>
    <row r="13" spans="1:2" x14ac:dyDescent="0.35">
      <c r="A13" s="2">
        <f ca="1">IFERROR(__xludf.DUMMYFUNCTION("""COMPUTED_VALUE"""),43850.6458333333)</f>
        <v>43850.645833333299</v>
      </c>
      <c r="B13" s="1">
        <f ca="1">IFERROR(__xludf.DUMMYFUNCTION("""COMPUTED_VALUE"""),10699.41)</f>
        <v>10699.41</v>
      </c>
    </row>
    <row r="14" spans="1:2" x14ac:dyDescent="0.35">
      <c r="A14" s="2">
        <f ca="1">IFERROR(__xludf.DUMMYFUNCTION("""COMPUTED_VALUE"""),43851.6458333333)</f>
        <v>43851.645833333299</v>
      </c>
      <c r="B14" s="1">
        <f ca="1">IFERROR(__xludf.DUMMYFUNCTION("""COMPUTED_VALUE"""),10655.91)</f>
        <v>10655.91</v>
      </c>
    </row>
    <row r="15" spans="1:2" x14ac:dyDescent="0.35">
      <c r="A15" s="2">
        <f ca="1">IFERROR(__xludf.DUMMYFUNCTION("""COMPUTED_VALUE"""),43852.6458333333)</f>
        <v>43852.645833333299</v>
      </c>
      <c r="B15" s="1">
        <f ca="1">IFERROR(__xludf.DUMMYFUNCTION("""COMPUTED_VALUE"""),10786.4)</f>
        <v>10786.4</v>
      </c>
    </row>
    <row r="16" spans="1:2" x14ac:dyDescent="0.35">
      <c r="A16" s="2">
        <f ca="1">IFERROR(__xludf.DUMMYFUNCTION("""COMPUTED_VALUE"""),43853.6458333333)</f>
        <v>43853.645833333299</v>
      </c>
      <c r="B16" s="1">
        <f ca="1">IFERROR(__xludf.DUMMYFUNCTION("""COMPUTED_VALUE"""),10525.43)</f>
        <v>10525.43</v>
      </c>
    </row>
    <row r="17" spans="1:2" x14ac:dyDescent="0.35">
      <c r="A17" s="2">
        <f ca="1">IFERROR(__xludf.DUMMYFUNCTION("""COMPUTED_VALUE"""),43858.6458333333)</f>
        <v>43858.645833333299</v>
      </c>
      <c r="B17" s="1">
        <f ca="1">IFERROR(__xludf.DUMMYFUNCTION("""COMPUTED_VALUE"""),10568.93)</f>
        <v>10568.93</v>
      </c>
    </row>
    <row r="18" spans="1:2" x14ac:dyDescent="0.35">
      <c r="A18" s="2">
        <f ca="1">IFERROR(__xludf.DUMMYFUNCTION("""COMPUTED_VALUE"""),43859.6458333333)</f>
        <v>43859.645833333299</v>
      </c>
      <c r="B18" s="1">
        <f ca="1">IFERROR(__xludf.DUMMYFUNCTION("""COMPUTED_VALUE"""),10438.45)</f>
        <v>10438.450000000001</v>
      </c>
    </row>
    <row r="19" spans="1:2" x14ac:dyDescent="0.35">
      <c r="A19" s="2">
        <f ca="1">IFERROR(__xludf.DUMMYFUNCTION("""COMPUTED_VALUE"""),43860.6458333333)</f>
        <v>43860.645833333299</v>
      </c>
      <c r="B19" s="1">
        <f ca="1">IFERROR(__xludf.DUMMYFUNCTION("""COMPUTED_VALUE"""),10003.51)</f>
        <v>10003.51</v>
      </c>
    </row>
    <row r="20" spans="1:2" x14ac:dyDescent="0.35">
      <c r="A20" s="2">
        <f ca="1">IFERROR(__xludf.DUMMYFUNCTION("""COMPUTED_VALUE"""),43861.6458333333)</f>
        <v>43861.645833333299</v>
      </c>
      <c r="B20" s="1">
        <f ca="1">IFERROR(__xludf.DUMMYFUNCTION("""COMPUTED_VALUE"""),9742.55)</f>
        <v>9742.5499999999993</v>
      </c>
    </row>
    <row r="21" spans="1:2" x14ac:dyDescent="0.35">
      <c r="A21" s="2">
        <f ca="1">IFERROR(__xludf.DUMMYFUNCTION("""COMPUTED_VALUE"""),43864.6458333333)</f>
        <v>43864.645833333299</v>
      </c>
      <c r="B21" s="1">
        <f ca="1">IFERROR(__xludf.DUMMYFUNCTION("""COMPUTED_VALUE"""),10090.5)</f>
        <v>10090.5</v>
      </c>
    </row>
    <row r="22" spans="1:2" x14ac:dyDescent="0.35">
      <c r="A22" s="2">
        <f ca="1">IFERROR(__xludf.DUMMYFUNCTION("""COMPUTED_VALUE"""),43865.6458333333)</f>
        <v>43865.645833333299</v>
      </c>
      <c r="B22" s="1">
        <f ca="1">IFERROR(__xludf.DUMMYFUNCTION("""COMPUTED_VALUE"""),10307.97)</f>
        <v>10307.969999999999</v>
      </c>
    </row>
    <row r="23" spans="1:2" x14ac:dyDescent="0.35">
      <c r="A23" s="2">
        <f ca="1">IFERROR(__xludf.DUMMYFUNCTION("""COMPUTED_VALUE"""),43866.6458333333)</f>
        <v>43866.645833333299</v>
      </c>
      <c r="B23" s="1">
        <f ca="1">IFERROR(__xludf.DUMMYFUNCTION("""COMPUTED_VALUE"""),10264.47)</f>
        <v>10264.469999999999</v>
      </c>
    </row>
    <row r="24" spans="1:2" x14ac:dyDescent="0.35">
      <c r="A24" s="2">
        <f ca="1">IFERROR(__xludf.DUMMYFUNCTION("""COMPUTED_VALUE"""),43867.6458333333)</f>
        <v>43867.645833333299</v>
      </c>
      <c r="B24" s="1">
        <f ca="1">IFERROR(__xludf.DUMMYFUNCTION("""COMPUTED_VALUE"""),10655.91)</f>
        <v>10655.91</v>
      </c>
    </row>
    <row r="25" spans="1:2" x14ac:dyDescent="0.35">
      <c r="A25" s="2">
        <f ca="1">IFERROR(__xludf.DUMMYFUNCTION("""COMPUTED_VALUE"""),43868.6458333333)</f>
        <v>43868.645833333299</v>
      </c>
      <c r="B25" s="1">
        <f ca="1">IFERROR(__xludf.DUMMYFUNCTION("""COMPUTED_VALUE"""),10438.45)</f>
        <v>10438.450000000001</v>
      </c>
    </row>
    <row r="26" spans="1:2" x14ac:dyDescent="0.35">
      <c r="A26" s="2">
        <f ca="1">IFERROR(__xludf.DUMMYFUNCTION("""COMPUTED_VALUE"""),43871.6458333333)</f>
        <v>43871.645833333299</v>
      </c>
      <c r="B26" s="1">
        <f ca="1">IFERROR(__xludf.DUMMYFUNCTION("""COMPUTED_VALUE"""),10525.43)</f>
        <v>10525.43</v>
      </c>
    </row>
    <row r="27" spans="1:2" x14ac:dyDescent="0.35">
      <c r="A27" s="2">
        <f ca="1">IFERROR(__xludf.DUMMYFUNCTION("""COMPUTED_VALUE"""),43872.6458333333)</f>
        <v>43872.645833333299</v>
      </c>
      <c r="B27" s="1">
        <f ca="1">IFERROR(__xludf.DUMMYFUNCTION("""COMPUTED_VALUE"""),10568.93)</f>
        <v>10568.93</v>
      </c>
    </row>
    <row r="28" spans="1:2" x14ac:dyDescent="0.35">
      <c r="A28" s="2">
        <f ca="1">IFERROR(__xludf.DUMMYFUNCTION("""COMPUTED_VALUE"""),43873.6458333333)</f>
        <v>43873.645833333299</v>
      </c>
      <c r="B28" s="1">
        <f ca="1">IFERROR(__xludf.DUMMYFUNCTION("""COMPUTED_VALUE"""),10612.42)</f>
        <v>10612.42</v>
      </c>
    </row>
    <row r="29" spans="1:2" x14ac:dyDescent="0.35">
      <c r="A29" s="2">
        <f ca="1">IFERROR(__xludf.DUMMYFUNCTION("""COMPUTED_VALUE"""),43874.6458333333)</f>
        <v>43874.645833333299</v>
      </c>
      <c r="B29" s="1">
        <f ca="1">IFERROR(__xludf.DUMMYFUNCTION("""COMPUTED_VALUE"""),10525.43)</f>
        <v>10525.43</v>
      </c>
    </row>
    <row r="30" spans="1:2" x14ac:dyDescent="0.35">
      <c r="A30" s="2">
        <f ca="1">IFERROR(__xludf.DUMMYFUNCTION("""COMPUTED_VALUE"""),43875.6458333333)</f>
        <v>43875.645833333299</v>
      </c>
      <c r="B30" s="1">
        <f ca="1">IFERROR(__xludf.DUMMYFUNCTION("""COMPUTED_VALUE"""),10438.45)</f>
        <v>10438.450000000001</v>
      </c>
    </row>
    <row r="31" spans="1:2" x14ac:dyDescent="0.35">
      <c r="A31" s="2">
        <f ca="1">IFERROR(__xludf.DUMMYFUNCTION("""COMPUTED_VALUE"""),43878.6458333333)</f>
        <v>43878.645833333299</v>
      </c>
      <c r="B31" s="1">
        <f ca="1">IFERROR(__xludf.DUMMYFUNCTION("""COMPUTED_VALUE"""),10525.43)</f>
        <v>10525.43</v>
      </c>
    </row>
    <row r="32" spans="1:2" x14ac:dyDescent="0.35">
      <c r="A32" s="2">
        <f ca="1">IFERROR(__xludf.DUMMYFUNCTION("""COMPUTED_VALUE"""),43879.6458333333)</f>
        <v>43879.645833333299</v>
      </c>
      <c r="B32" s="1">
        <f ca="1">IFERROR(__xludf.DUMMYFUNCTION("""COMPUTED_VALUE"""),10351.46)</f>
        <v>10351.459999999999</v>
      </c>
    </row>
    <row r="33" spans="1:2" x14ac:dyDescent="0.35">
      <c r="A33" s="2">
        <f ca="1">IFERROR(__xludf.DUMMYFUNCTION("""COMPUTED_VALUE"""),43880.6458333333)</f>
        <v>43880.645833333299</v>
      </c>
      <c r="B33" s="1">
        <f ca="1">IFERROR(__xludf.DUMMYFUNCTION("""COMPUTED_VALUE"""),10351.46)</f>
        <v>10351.459999999999</v>
      </c>
    </row>
    <row r="34" spans="1:2" x14ac:dyDescent="0.35">
      <c r="A34" s="2">
        <f ca="1">IFERROR(__xludf.DUMMYFUNCTION("""COMPUTED_VALUE"""),43881.6458333333)</f>
        <v>43881.645833333299</v>
      </c>
      <c r="B34" s="1">
        <f ca="1">IFERROR(__xludf.DUMMYFUNCTION("""COMPUTED_VALUE"""),11438.8)</f>
        <v>11438.8</v>
      </c>
    </row>
    <row r="35" spans="1:2" x14ac:dyDescent="0.35">
      <c r="A35" s="2">
        <f ca="1">IFERROR(__xludf.DUMMYFUNCTION("""COMPUTED_VALUE"""),43882.6458333333)</f>
        <v>43882.645833333299</v>
      </c>
      <c r="B35" s="1">
        <f ca="1">IFERROR(__xludf.DUMMYFUNCTION("""COMPUTED_VALUE"""),11003.86)</f>
        <v>11003.86</v>
      </c>
    </row>
    <row r="36" spans="1:2" x14ac:dyDescent="0.35">
      <c r="A36" s="2">
        <f ca="1">IFERROR(__xludf.DUMMYFUNCTION("""COMPUTED_VALUE"""),43885.6458333333)</f>
        <v>43885.645833333299</v>
      </c>
      <c r="B36" s="1">
        <f ca="1">IFERROR(__xludf.DUMMYFUNCTION("""COMPUTED_VALUE"""),10786.4)</f>
        <v>10786.4</v>
      </c>
    </row>
    <row r="37" spans="1:2" x14ac:dyDescent="0.35">
      <c r="A37" s="2">
        <f ca="1">IFERROR(__xludf.DUMMYFUNCTION("""COMPUTED_VALUE"""),43886.6458333333)</f>
        <v>43886.645833333299</v>
      </c>
      <c r="B37" s="1">
        <f ca="1">IFERROR(__xludf.DUMMYFUNCTION("""COMPUTED_VALUE"""),10568.93)</f>
        <v>10568.93</v>
      </c>
    </row>
    <row r="38" spans="1:2" x14ac:dyDescent="0.35">
      <c r="A38" s="2">
        <f ca="1">IFERROR(__xludf.DUMMYFUNCTION("""COMPUTED_VALUE"""),43887.6458333333)</f>
        <v>43887.645833333299</v>
      </c>
      <c r="B38" s="1">
        <f ca="1">IFERROR(__xludf.DUMMYFUNCTION("""COMPUTED_VALUE"""),10394.95)</f>
        <v>10394.950000000001</v>
      </c>
    </row>
    <row r="39" spans="1:2" x14ac:dyDescent="0.35">
      <c r="A39" s="2">
        <f ca="1">IFERROR(__xludf.DUMMYFUNCTION("""COMPUTED_VALUE"""),43888.6458333333)</f>
        <v>43888.645833333299</v>
      </c>
      <c r="B39" s="1">
        <f ca="1">IFERROR(__xludf.DUMMYFUNCTION("""COMPUTED_VALUE"""),9916.52)</f>
        <v>9916.52</v>
      </c>
    </row>
    <row r="40" spans="1:2" x14ac:dyDescent="0.35">
      <c r="A40" s="2">
        <f ca="1">IFERROR(__xludf.DUMMYFUNCTION("""COMPUTED_VALUE"""),43889.6458333333)</f>
        <v>43889.645833333299</v>
      </c>
      <c r="B40" s="1">
        <f ca="1">IFERROR(__xludf.DUMMYFUNCTION("""COMPUTED_VALUE"""),9220.63)</f>
        <v>9220.6299999999992</v>
      </c>
    </row>
    <row r="41" spans="1:2" x14ac:dyDescent="0.35">
      <c r="A41" s="2">
        <f ca="1">IFERROR(__xludf.DUMMYFUNCTION("""COMPUTED_VALUE"""),43892.6458333333)</f>
        <v>43892.645833333299</v>
      </c>
      <c r="B41" s="1">
        <f ca="1">IFERROR(__xludf.DUMMYFUNCTION("""COMPUTED_VALUE"""),9394.6)</f>
        <v>9394.6</v>
      </c>
    </row>
    <row r="42" spans="1:2" x14ac:dyDescent="0.35">
      <c r="A42" s="2">
        <f ca="1">IFERROR(__xludf.DUMMYFUNCTION("""COMPUTED_VALUE"""),43893.6458333333)</f>
        <v>43893.645833333299</v>
      </c>
      <c r="B42" s="1">
        <f ca="1">IFERROR(__xludf.DUMMYFUNCTION("""COMPUTED_VALUE"""),9307.62)</f>
        <v>9307.6200000000008</v>
      </c>
    </row>
    <row r="43" spans="1:2" x14ac:dyDescent="0.35">
      <c r="A43" s="2">
        <f ca="1">IFERROR(__xludf.DUMMYFUNCTION("""COMPUTED_VALUE"""),43894.6458333333)</f>
        <v>43894.645833333299</v>
      </c>
      <c r="B43" s="1">
        <f ca="1">IFERROR(__xludf.DUMMYFUNCTION("""COMPUTED_VALUE"""),10090.5)</f>
        <v>10090.5</v>
      </c>
    </row>
    <row r="44" spans="1:2" x14ac:dyDescent="0.35">
      <c r="A44" s="2">
        <f ca="1">IFERROR(__xludf.DUMMYFUNCTION("""COMPUTED_VALUE"""),43895.6458333333)</f>
        <v>43895.645833333299</v>
      </c>
      <c r="B44" s="1">
        <f ca="1">IFERROR(__xludf.DUMMYFUNCTION("""COMPUTED_VALUE"""),9873.03)</f>
        <v>9873.0300000000007</v>
      </c>
    </row>
    <row r="45" spans="1:2" x14ac:dyDescent="0.35">
      <c r="A45" s="2">
        <f ca="1">IFERROR(__xludf.DUMMYFUNCTION("""COMPUTED_VALUE"""),43896.6458333333)</f>
        <v>43896.645833333299</v>
      </c>
      <c r="B45" s="1">
        <f ca="1">IFERROR(__xludf.DUMMYFUNCTION("""COMPUTED_VALUE"""),9655.56)</f>
        <v>9655.56</v>
      </c>
    </row>
    <row r="46" spans="1:2" x14ac:dyDescent="0.35">
      <c r="A46" s="2">
        <f ca="1">IFERROR(__xludf.DUMMYFUNCTION("""COMPUTED_VALUE"""),43899.6458333333)</f>
        <v>43899.645833333299</v>
      </c>
      <c r="B46" s="1">
        <f ca="1">IFERROR(__xludf.DUMMYFUNCTION("""COMPUTED_VALUE"""),9220.63)</f>
        <v>9220.6299999999992</v>
      </c>
    </row>
    <row r="47" spans="1:2" x14ac:dyDescent="0.35">
      <c r="A47" s="2">
        <f ca="1">IFERROR(__xludf.DUMMYFUNCTION("""COMPUTED_VALUE"""),43900.6458333333)</f>
        <v>43900.645833333299</v>
      </c>
      <c r="B47" s="1">
        <f ca="1">IFERROR(__xludf.DUMMYFUNCTION("""COMPUTED_VALUE"""),9177.13)</f>
        <v>9177.1299999999992</v>
      </c>
    </row>
    <row r="48" spans="1:2" x14ac:dyDescent="0.35">
      <c r="A48" s="2">
        <f ca="1">IFERROR(__xludf.DUMMYFUNCTION("""COMPUTED_VALUE"""),43901.6458333333)</f>
        <v>43901.645833333299</v>
      </c>
      <c r="B48" s="1">
        <f ca="1">IFERROR(__xludf.DUMMYFUNCTION("""COMPUTED_VALUE"""),8742.2)</f>
        <v>8742.2000000000007</v>
      </c>
    </row>
    <row r="49" spans="1:2" x14ac:dyDescent="0.35">
      <c r="A49" s="2">
        <f ca="1">IFERROR(__xludf.DUMMYFUNCTION("""COMPUTED_VALUE"""),43902.6458333333)</f>
        <v>43902.645833333299</v>
      </c>
      <c r="B49" s="1">
        <f ca="1">IFERROR(__xludf.DUMMYFUNCTION("""COMPUTED_VALUE"""),8272.47)</f>
        <v>8272.4699999999993</v>
      </c>
    </row>
    <row r="50" spans="1:2" x14ac:dyDescent="0.35">
      <c r="A50" s="2">
        <f ca="1">IFERROR(__xludf.DUMMYFUNCTION("""COMPUTED_VALUE"""),43903.6458333333)</f>
        <v>43903.645833333299</v>
      </c>
      <c r="B50" s="1">
        <f ca="1">IFERROR(__xludf.DUMMYFUNCTION("""COMPUTED_VALUE"""),7672.26)</f>
        <v>7672.26</v>
      </c>
    </row>
    <row r="51" spans="1:2" x14ac:dyDescent="0.35">
      <c r="A51" s="2">
        <f ca="1">IFERROR(__xludf.DUMMYFUNCTION("""COMPUTED_VALUE"""),43907.6458333333)</f>
        <v>43907.645833333299</v>
      </c>
      <c r="B51" s="1">
        <f ca="1">IFERROR(__xludf.DUMMYFUNCTION("""COMPUTED_VALUE"""),7602.67)</f>
        <v>7602.67</v>
      </c>
    </row>
    <row r="52" spans="1:2" x14ac:dyDescent="0.35">
      <c r="A52" s="2">
        <f ca="1">IFERROR(__xludf.DUMMYFUNCTION("""COMPUTED_VALUE"""),43908.6458333333)</f>
        <v>43908.645833333299</v>
      </c>
      <c r="B52" s="1">
        <f ca="1">IFERROR(__xludf.DUMMYFUNCTION("""COMPUTED_VALUE"""),7254.72)</f>
        <v>7254.72</v>
      </c>
    </row>
    <row r="53" spans="1:2" x14ac:dyDescent="0.35">
      <c r="A53" s="2">
        <f ca="1">IFERROR(__xludf.DUMMYFUNCTION("""COMPUTED_VALUE"""),43909.6458333333)</f>
        <v>43909.645833333299</v>
      </c>
      <c r="B53" s="1">
        <f ca="1">IFERROR(__xludf.DUMMYFUNCTION("""COMPUTED_VALUE"""),6106.49)</f>
        <v>6106.49</v>
      </c>
    </row>
    <row r="54" spans="1:2" x14ac:dyDescent="0.35">
      <c r="A54" s="2">
        <f ca="1">IFERROR(__xludf.DUMMYFUNCTION("""COMPUTED_VALUE"""),43910.6458333333)</f>
        <v>43910.645833333299</v>
      </c>
      <c r="B54" s="1">
        <f ca="1">IFERROR(__xludf.DUMMYFUNCTION("""COMPUTED_VALUE"""),6445.74)</f>
        <v>6445.74</v>
      </c>
    </row>
    <row r="55" spans="1:2" x14ac:dyDescent="0.35">
      <c r="A55" s="2">
        <f ca="1">IFERROR(__xludf.DUMMYFUNCTION("""COMPUTED_VALUE"""),43913.6458333333)</f>
        <v>43913.645833333299</v>
      </c>
      <c r="B55" s="1">
        <f ca="1">IFERROR(__xludf.DUMMYFUNCTION("""COMPUTED_VALUE"""),5854.23)</f>
        <v>5854.23</v>
      </c>
    </row>
    <row r="56" spans="1:2" x14ac:dyDescent="0.35">
      <c r="A56" s="2">
        <f ca="1">IFERROR(__xludf.DUMMYFUNCTION("""COMPUTED_VALUE"""),43914.6458333333)</f>
        <v>43914.645833333299</v>
      </c>
      <c r="B56" s="1">
        <f ca="1">IFERROR(__xludf.DUMMYFUNCTION("""COMPUTED_VALUE"""),6263.07)</f>
        <v>6263.07</v>
      </c>
    </row>
    <row r="57" spans="1:2" x14ac:dyDescent="0.35">
      <c r="A57" s="2">
        <f ca="1">IFERROR(__xludf.DUMMYFUNCTION("""COMPUTED_VALUE"""),43915.6458333333)</f>
        <v>43915.645833333299</v>
      </c>
      <c r="B57" s="1">
        <f ca="1">IFERROR(__xludf.DUMMYFUNCTION("""COMPUTED_VALUE"""),7011.16)</f>
        <v>7011.16</v>
      </c>
    </row>
    <row r="58" spans="1:2" x14ac:dyDescent="0.35">
      <c r="A58" s="2">
        <f ca="1">IFERROR(__xludf.DUMMYFUNCTION("""COMPUTED_VALUE"""),43916.6458333333)</f>
        <v>43916.645833333299</v>
      </c>
      <c r="B58" s="1">
        <f ca="1">IFERROR(__xludf.DUMMYFUNCTION("""COMPUTED_VALUE"""),7559.18)</f>
        <v>7559.18</v>
      </c>
    </row>
    <row r="59" spans="1:2" x14ac:dyDescent="0.35">
      <c r="A59" s="2">
        <f ca="1">IFERROR(__xludf.DUMMYFUNCTION("""COMPUTED_VALUE"""),43917.6458333333)</f>
        <v>43917.645833333299</v>
      </c>
      <c r="B59" s="1">
        <f ca="1">IFERROR(__xludf.DUMMYFUNCTION("""COMPUTED_VALUE"""),7515.68)</f>
        <v>7515.68</v>
      </c>
    </row>
    <row r="60" spans="1:2" x14ac:dyDescent="0.35">
      <c r="A60" s="2">
        <f ca="1">IFERROR(__xludf.DUMMYFUNCTION("""COMPUTED_VALUE"""),43920.6458333333)</f>
        <v>43920.645833333299</v>
      </c>
      <c r="B60" s="1">
        <f ca="1">IFERROR(__xludf.DUMMYFUNCTION("""COMPUTED_VALUE"""),8524.73)</f>
        <v>8524.73</v>
      </c>
    </row>
    <row r="61" spans="1:2" x14ac:dyDescent="0.35">
      <c r="A61" s="2">
        <f ca="1">IFERROR(__xludf.DUMMYFUNCTION("""COMPUTED_VALUE"""),43921.6458333333)</f>
        <v>43921.645833333299</v>
      </c>
      <c r="B61" s="1">
        <f ca="1">IFERROR(__xludf.DUMMYFUNCTION("""COMPUTED_VALUE"""),10090.5)</f>
        <v>10090.5</v>
      </c>
    </row>
    <row r="62" spans="1:2" x14ac:dyDescent="0.35">
      <c r="A62" s="2">
        <f ca="1">IFERROR(__xludf.DUMMYFUNCTION("""COMPUTED_VALUE"""),43922.6458333333)</f>
        <v>43922.645833333299</v>
      </c>
      <c r="B62" s="1">
        <f ca="1">IFERROR(__xludf.DUMMYFUNCTION("""COMPUTED_VALUE"""),8681.31)</f>
        <v>8681.31</v>
      </c>
    </row>
    <row r="63" spans="1:2" x14ac:dyDescent="0.35">
      <c r="A63" s="2">
        <f ca="1">IFERROR(__xludf.DUMMYFUNCTION("""COMPUTED_VALUE"""),43923.6458333333)</f>
        <v>43923.645833333299</v>
      </c>
      <c r="B63" s="1">
        <f ca="1">IFERROR(__xludf.DUMMYFUNCTION("""COMPUTED_VALUE"""),8785.69)</f>
        <v>8785.69</v>
      </c>
    </row>
    <row r="64" spans="1:2" x14ac:dyDescent="0.35">
      <c r="A64" s="2">
        <f ca="1">IFERROR(__xludf.DUMMYFUNCTION("""COMPUTED_VALUE"""),43924.6458333333)</f>
        <v>43924.645833333299</v>
      </c>
      <c r="B64" s="1">
        <f ca="1">IFERROR(__xludf.DUMMYFUNCTION("""COMPUTED_VALUE"""),9046.65)</f>
        <v>9046.65</v>
      </c>
    </row>
    <row r="65" spans="1:2" x14ac:dyDescent="0.35">
      <c r="A65" s="2">
        <f ca="1">IFERROR(__xludf.DUMMYFUNCTION("""COMPUTED_VALUE"""),43927.6458333333)</f>
        <v>43927.645833333299</v>
      </c>
      <c r="B65" s="1">
        <f ca="1">IFERROR(__xludf.DUMMYFUNCTION("""COMPUTED_VALUE"""),9438.1)</f>
        <v>9438.1</v>
      </c>
    </row>
    <row r="66" spans="1:2" x14ac:dyDescent="0.35">
      <c r="A66" s="2">
        <f ca="1">IFERROR(__xludf.DUMMYFUNCTION("""COMPUTED_VALUE"""),43928.6458333333)</f>
        <v>43928.645833333299</v>
      </c>
      <c r="B66" s="1">
        <f ca="1">IFERROR(__xludf.DUMMYFUNCTION("""COMPUTED_VALUE"""),9742.55)</f>
        <v>9742.5499999999993</v>
      </c>
    </row>
    <row r="67" spans="1:2" x14ac:dyDescent="0.35">
      <c r="A67" s="2">
        <f ca="1">IFERROR(__xludf.DUMMYFUNCTION("""COMPUTED_VALUE"""),43929.6458333333)</f>
        <v>43929.645833333299</v>
      </c>
      <c r="B67" s="1">
        <f ca="1">IFERROR(__xludf.DUMMYFUNCTION("""COMPUTED_VALUE"""),9742.55)</f>
        <v>9742.5499999999993</v>
      </c>
    </row>
    <row r="68" spans="1:2" x14ac:dyDescent="0.35">
      <c r="A68" s="2">
        <f ca="1">IFERROR(__xludf.DUMMYFUNCTION("""COMPUTED_VALUE"""),43930.6458333333)</f>
        <v>43930.645833333299</v>
      </c>
      <c r="B68" s="1">
        <f ca="1">IFERROR(__xludf.DUMMYFUNCTION("""COMPUTED_VALUE"""),9438.1)</f>
        <v>9438.1</v>
      </c>
    </row>
    <row r="69" spans="1:2" x14ac:dyDescent="0.35">
      <c r="A69" s="2">
        <f ca="1">IFERROR(__xludf.DUMMYFUNCTION("""COMPUTED_VALUE"""),43931.6458333333)</f>
        <v>43931.645833333299</v>
      </c>
      <c r="B69" s="1">
        <f ca="1">IFERROR(__xludf.DUMMYFUNCTION("""COMPUTED_VALUE"""),9220.63)</f>
        <v>9220.6299999999992</v>
      </c>
    </row>
    <row r="70" spans="1:2" x14ac:dyDescent="0.35">
      <c r="A70" s="2">
        <f ca="1">IFERROR(__xludf.DUMMYFUNCTION("""COMPUTED_VALUE"""),43934.6458333333)</f>
        <v>43934.645833333299</v>
      </c>
      <c r="B70" s="1">
        <f ca="1">IFERROR(__xludf.DUMMYFUNCTION("""COMPUTED_VALUE"""),8959.67)</f>
        <v>8959.67</v>
      </c>
    </row>
    <row r="71" spans="1:2" x14ac:dyDescent="0.35">
      <c r="A71" s="2">
        <f ca="1">IFERROR(__xludf.DUMMYFUNCTION("""COMPUTED_VALUE"""),43935.6458333333)</f>
        <v>43935.645833333299</v>
      </c>
      <c r="B71" s="1">
        <f ca="1">IFERROR(__xludf.DUMMYFUNCTION("""COMPUTED_VALUE"""),9090.15)</f>
        <v>9090.15</v>
      </c>
    </row>
    <row r="72" spans="1:2" x14ac:dyDescent="0.35">
      <c r="A72" s="2">
        <f ca="1">IFERROR(__xludf.DUMMYFUNCTION("""COMPUTED_VALUE"""),43937.6458333333)</f>
        <v>43937.645833333299</v>
      </c>
      <c r="B72" s="1">
        <f ca="1">IFERROR(__xludf.DUMMYFUNCTION("""COMPUTED_VALUE"""),9133.64)</f>
        <v>9133.64</v>
      </c>
    </row>
    <row r="73" spans="1:2" x14ac:dyDescent="0.35">
      <c r="A73" s="2">
        <f ca="1">IFERROR(__xludf.DUMMYFUNCTION("""COMPUTED_VALUE"""),43938.6458333333)</f>
        <v>43938.645833333299</v>
      </c>
      <c r="B73" s="1">
        <f ca="1">IFERROR(__xludf.DUMMYFUNCTION("""COMPUTED_VALUE"""),9133.64)</f>
        <v>9133.64</v>
      </c>
    </row>
    <row r="74" spans="1:2" x14ac:dyDescent="0.35">
      <c r="A74" s="2">
        <f ca="1">IFERROR(__xludf.DUMMYFUNCTION("""COMPUTED_VALUE"""),43941.6458333333)</f>
        <v>43941.645833333299</v>
      </c>
      <c r="B74" s="1">
        <f ca="1">IFERROR(__xludf.DUMMYFUNCTION("""COMPUTED_VALUE"""),8872.68)</f>
        <v>8872.68</v>
      </c>
    </row>
    <row r="75" spans="1:2" x14ac:dyDescent="0.35">
      <c r="A75" s="2">
        <f ca="1">IFERROR(__xludf.DUMMYFUNCTION("""COMPUTED_VALUE"""),43942.6458333333)</f>
        <v>43942.645833333299</v>
      </c>
      <c r="B75" s="1">
        <f ca="1">IFERROR(__xludf.DUMMYFUNCTION("""COMPUTED_VALUE"""),8559.53)</f>
        <v>8559.5300000000007</v>
      </c>
    </row>
    <row r="76" spans="1:2" x14ac:dyDescent="0.35">
      <c r="A76" s="2">
        <f ca="1">IFERROR(__xludf.DUMMYFUNCTION("""COMPUTED_VALUE"""),43943.6458333333)</f>
        <v>43943.645833333299</v>
      </c>
      <c r="B76" s="1">
        <f ca="1">IFERROR(__xludf.DUMMYFUNCTION("""COMPUTED_VALUE"""),8489.94)</f>
        <v>8489.94</v>
      </c>
    </row>
    <row r="77" spans="1:2" x14ac:dyDescent="0.35">
      <c r="A77" s="2">
        <f ca="1">IFERROR(__xludf.DUMMYFUNCTION("""COMPUTED_VALUE"""),43944.6458333333)</f>
        <v>43944.645833333299</v>
      </c>
      <c r="B77" s="1">
        <f ca="1">IFERROR(__xludf.DUMMYFUNCTION("""COMPUTED_VALUE"""),8507.33)</f>
        <v>8507.33</v>
      </c>
    </row>
    <row r="78" spans="1:2" x14ac:dyDescent="0.35">
      <c r="A78" s="2">
        <f ca="1">IFERROR(__xludf.DUMMYFUNCTION("""COMPUTED_VALUE"""),43945.6458333333)</f>
        <v>43945.645833333299</v>
      </c>
      <c r="B78" s="1">
        <f ca="1">IFERROR(__xludf.DUMMYFUNCTION("""COMPUTED_VALUE"""),8263.77)</f>
        <v>8263.77</v>
      </c>
    </row>
    <row r="79" spans="1:2" x14ac:dyDescent="0.35">
      <c r="A79" s="2">
        <f ca="1">IFERROR(__xludf.DUMMYFUNCTION("""COMPUTED_VALUE"""),43948.6458333333)</f>
        <v>43948.645833333299</v>
      </c>
      <c r="B79" s="1">
        <f ca="1">IFERROR(__xludf.DUMMYFUNCTION("""COMPUTED_VALUE"""),8263.77)</f>
        <v>8263.77</v>
      </c>
    </row>
    <row r="80" spans="1:2" x14ac:dyDescent="0.35">
      <c r="A80" s="2">
        <f ca="1">IFERROR(__xludf.DUMMYFUNCTION("""COMPUTED_VALUE"""),43949.6458333333)</f>
        <v>43949.645833333299</v>
      </c>
      <c r="B80" s="1">
        <f ca="1">IFERROR(__xludf.DUMMYFUNCTION("""COMPUTED_VALUE"""),8072.4)</f>
        <v>8072.4</v>
      </c>
    </row>
    <row r="81" spans="1:2" x14ac:dyDescent="0.35">
      <c r="A81" s="2">
        <f ca="1">IFERROR(__xludf.DUMMYFUNCTION("""COMPUTED_VALUE"""),43950.6458333333)</f>
        <v>43950.645833333299</v>
      </c>
      <c r="B81" s="1">
        <f ca="1">IFERROR(__xludf.DUMMYFUNCTION("""COMPUTED_VALUE"""),8289.87)</f>
        <v>8289.8700000000008</v>
      </c>
    </row>
    <row r="82" spans="1:2" x14ac:dyDescent="0.35">
      <c r="A82" s="2">
        <f ca="1">IFERROR(__xludf.DUMMYFUNCTION("""COMPUTED_VALUE"""),43955.6458333333)</f>
        <v>43955.645833333299</v>
      </c>
      <c r="B82" s="1">
        <f ca="1">IFERROR(__xludf.DUMMYFUNCTION("""COMPUTED_VALUE"""),9046.65)</f>
        <v>9046.65</v>
      </c>
    </row>
    <row r="83" spans="1:2" x14ac:dyDescent="0.35">
      <c r="A83" s="2">
        <f ca="1">IFERROR(__xludf.DUMMYFUNCTION("""COMPUTED_VALUE"""),43957.6458333333)</f>
        <v>43957.645833333299</v>
      </c>
      <c r="B83" s="1">
        <f ca="1">IFERROR(__xludf.DUMMYFUNCTION("""COMPUTED_VALUE"""),9481.59)</f>
        <v>9481.59</v>
      </c>
    </row>
    <row r="84" spans="1:2" x14ac:dyDescent="0.35">
      <c r="A84" s="2">
        <f ca="1">IFERROR(__xludf.DUMMYFUNCTION("""COMPUTED_VALUE"""),43958.6458333333)</f>
        <v>43958.645833333299</v>
      </c>
      <c r="B84" s="1">
        <f ca="1">IFERROR(__xludf.DUMMYFUNCTION("""COMPUTED_VALUE"""),9699.06)</f>
        <v>9699.06</v>
      </c>
    </row>
    <row r="85" spans="1:2" x14ac:dyDescent="0.35">
      <c r="A85" s="2">
        <f ca="1">IFERROR(__xludf.DUMMYFUNCTION("""COMPUTED_VALUE"""),43959.6458333333)</f>
        <v>43959.645833333299</v>
      </c>
      <c r="B85" s="1">
        <f ca="1">IFERROR(__xludf.DUMMYFUNCTION("""COMPUTED_VALUE"""),9699.06)</f>
        <v>9699.06</v>
      </c>
    </row>
    <row r="86" spans="1:2" x14ac:dyDescent="0.35">
      <c r="A86" s="2">
        <f ca="1">IFERROR(__xludf.DUMMYFUNCTION("""COMPUTED_VALUE"""),43962.6458333333)</f>
        <v>43962.645833333299</v>
      </c>
      <c r="B86" s="1">
        <f ca="1">IFERROR(__xludf.DUMMYFUNCTION("""COMPUTED_VALUE"""),10177.49)</f>
        <v>10177.49</v>
      </c>
    </row>
    <row r="87" spans="1:2" x14ac:dyDescent="0.35">
      <c r="A87" s="2">
        <f ca="1">IFERROR(__xludf.DUMMYFUNCTION("""COMPUTED_VALUE"""),43963.6458333333)</f>
        <v>43963.645833333299</v>
      </c>
      <c r="B87" s="1">
        <f ca="1">IFERROR(__xludf.DUMMYFUNCTION("""COMPUTED_VALUE"""),9960.02)</f>
        <v>9960.02</v>
      </c>
    </row>
    <row r="88" spans="1:2" x14ac:dyDescent="0.35">
      <c r="A88" s="2">
        <f ca="1">IFERROR(__xludf.DUMMYFUNCTION("""COMPUTED_VALUE"""),43964.6458333333)</f>
        <v>43964.645833333299</v>
      </c>
      <c r="B88" s="1">
        <f ca="1">IFERROR(__xludf.DUMMYFUNCTION("""COMPUTED_VALUE"""),10003.51)</f>
        <v>10003.51</v>
      </c>
    </row>
    <row r="89" spans="1:2" x14ac:dyDescent="0.35">
      <c r="A89" s="2">
        <f ca="1">IFERROR(__xludf.DUMMYFUNCTION("""COMPUTED_VALUE"""),43965.6458333333)</f>
        <v>43965.645833333299</v>
      </c>
      <c r="B89" s="1">
        <f ca="1">IFERROR(__xludf.DUMMYFUNCTION("""COMPUTED_VALUE"""),9916.52)</f>
        <v>9916.52</v>
      </c>
    </row>
    <row r="90" spans="1:2" x14ac:dyDescent="0.35">
      <c r="A90" s="2">
        <f ca="1">IFERROR(__xludf.DUMMYFUNCTION("""COMPUTED_VALUE"""),43966.6458333333)</f>
        <v>43966.645833333299</v>
      </c>
      <c r="B90" s="1">
        <f ca="1">IFERROR(__xludf.DUMMYFUNCTION("""COMPUTED_VALUE"""),9438.1)</f>
        <v>9438.1</v>
      </c>
    </row>
    <row r="91" spans="1:2" x14ac:dyDescent="0.35">
      <c r="A91" s="2">
        <f ca="1">IFERROR(__xludf.DUMMYFUNCTION("""COMPUTED_VALUE"""),43969.6458333333)</f>
        <v>43969.645833333299</v>
      </c>
      <c r="B91" s="1">
        <f ca="1">IFERROR(__xludf.DUMMYFUNCTION("""COMPUTED_VALUE"""),10264.47)</f>
        <v>10264.469999999999</v>
      </c>
    </row>
    <row r="92" spans="1:2" x14ac:dyDescent="0.35">
      <c r="A92" s="2">
        <f ca="1">IFERROR(__xludf.DUMMYFUNCTION("""COMPUTED_VALUE"""),43970.6458333333)</f>
        <v>43970.645833333299</v>
      </c>
      <c r="B92" s="1">
        <f ca="1">IFERROR(__xludf.DUMMYFUNCTION("""COMPUTED_VALUE"""),10133.99)</f>
        <v>10133.99</v>
      </c>
    </row>
    <row r="93" spans="1:2" x14ac:dyDescent="0.35">
      <c r="A93" s="2">
        <f ca="1">IFERROR(__xludf.DUMMYFUNCTION("""COMPUTED_VALUE"""),43971.6458333333)</f>
        <v>43971.645833333299</v>
      </c>
      <c r="B93" s="1">
        <f ca="1">IFERROR(__xludf.DUMMYFUNCTION("""COMPUTED_VALUE"""),10394.95)</f>
        <v>10394.950000000001</v>
      </c>
    </row>
    <row r="94" spans="1:2" x14ac:dyDescent="0.35">
      <c r="A94" s="2">
        <f ca="1">IFERROR(__xludf.DUMMYFUNCTION("""COMPUTED_VALUE"""),43972.6458333333)</f>
        <v>43972.645833333299</v>
      </c>
      <c r="B94" s="1">
        <f ca="1">IFERROR(__xludf.DUMMYFUNCTION("""COMPUTED_VALUE"""),10177.49)</f>
        <v>10177.49</v>
      </c>
    </row>
    <row r="95" spans="1:2" x14ac:dyDescent="0.35">
      <c r="A95" s="2">
        <f ca="1">IFERROR(__xludf.DUMMYFUNCTION("""COMPUTED_VALUE"""),43973.6458333333)</f>
        <v>43973.645833333299</v>
      </c>
      <c r="B95" s="1">
        <f ca="1">IFERROR(__xludf.DUMMYFUNCTION("""COMPUTED_VALUE"""),9829.54)</f>
        <v>9829.5400000000009</v>
      </c>
    </row>
    <row r="96" spans="1:2" x14ac:dyDescent="0.35">
      <c r="A96" s="2">
        <f ca="1">IFERROR(__xludf.DUMMYFUNCTION("""COMPUTED_VALUE"""),43976.6458333333)</f>
        <v>43976.645833333299</v>
      </c>
      <c r="B96" s="1">
        <f ca="1">IFERROR(__xludf.DUMMYFUNCTION("""COMPUTED_VALUE"""),10960.37)</f>
        <v>10960.37</v>
      </c>
    </row>
    <row r="97" spans="1:2" x14ac:dyDescent="0.35">
      <c r="A97" s="2">
        <f ca="1">IFERROR(__xludf.DUMMYFUNCTION("""COMPUTED_VALUE"""),43977.6458333333)</f>
        <v>43977.645833333299</v>
      </c>
      <c r="B97" s="1">
        <f ca="1">IFERROR(__xludf.DUMMYFUNCTION("""COMPUTED_VALUE"""),11134.34)</f>
        <v>11134.34</v>
      </c>
    </row>
    <row r="98" spans="1:2" x14ac:dyDescent="0.35">
      <c r="A98" s="2">
        <f ca="1">IFERROR(__xludf.DUMMYFUNCTION("""COMPUTED_VALUE"""),43978.6458333333)</f>
        <v>43978.645833333299</v>
      </c>
      <c r="B98" s="1">
        <f ca="1">IFERROR(__xludf.DUMMYFUNCTION("""COMPUTED_VALUE"""),10699.41)</f>
        <v>10699.41</v>
      </c>
    </row>
    <row r="99" spans="1:2" x14ac:dyDescent="0.35">
      <c r="A99" s="2">
        <f ca="1">IFERROR(__xludf.DUMMYFUNCTION("""COMPUTED_VALUE"""),43979.6458333333)</f>
        <v>43979.645833333299</v>
      </c>
      <c r="B99" s="1">
        <f ca="1">IFERROR(__xludf.DUMMYFUNCTION("""COMPUTED_VALUE"""),10351.46)</f>
        <v>10351.459999999999</v>
      </c>
    </row>
    <row r="100" spans="1:2" x14ac:dyDescent="0.35">
      <c r="A100" s="2">
        <f ca="1">IFERROR(__xludf.DUMMYFUNCTION("""COMPUTED_VALUE"""),43980.6458333333)</f>
        <v>43980.645833333299</v>
      </c>
      <c r="B100" s="1">
        <f ca="1">IFERROR(__xludf.DUMMYFUNCTION("""COMPUTED_VALUE"""),10829.89)</f>
        <v>10829.89</v>
      </c>
    </row>
    <row r="101" spans="1:2" x14ac:dyDescent="0.35">
      <c r="A101" s="2">
        <f ca="1">IFERROR(__xludf.DUMMYFUNCTION("""COMPUTED_VALUE"""),43983.6458333333)</f>
        <v>43983.645833333299</v>
      </c>
      <c r="B101" s="1">
        <f ca="1">IFERROR(__xludf.DUMMYFUNCTION("""COMPUTED_VALUE"""),11525.79)</f>
        <v>11525.79</v>
      </c>
    </row>
    <row r="102" spans="1:2" x14ac:dyDescent="0.35">
      <c r="A102" s="2">
        <f ca="1">IFERROR(__xludf.DUMMYFUNCTION("""COMPUTED_VALUE"""),43984.6458333333)</f>
        <v>43984.645833333299</v>
      </c>
      <c r="B102" s="1">
        <f ca="1">IFERROR(__xludf.DUMMYFUNCTION("""COMPUTED_VALUE"""),11221.33)</f>
        <v>11221.33</v>
      </c>
    </row>
    <row r="103" spans="1:2" x14ac:dyDescent="0.35">
      <c r="A103" s="2">
        <f ca="1">IFERROR(__xludf.DUMMYFUNCTION("""COMPUTED_VALUE"""),43985.6458333333)</f>
        <v>43985.645833333299</v>
      </c>
      <c r="B103" s="1">
        <f ca="1">IFERROR(__xludf.DUMMYFUNCTION("""COMPUTED_VALUE"""),11308.32)</f>
        <v>11308.32</v>
      </c>
    </row>
    <row r="104" spans="1:2" x14ac:dyDescent="0.35">
      <c r="A104" s="2">
        <f ca="1">IFERROR(__xludf.DUMMYFUNCTION("""COMPUTED_VALUE"""),43986.6458333333)</f>
        <v>43986.645833333299</v>
      </c>
      <c r="B104" s="1">
        <f ca="1">IFERROR(__xludf.DUMMYFUNCTION("""COMPUTED_VALUE"""),11177.84)</f>
        <v>11177.84</v>
      </c>
    </row>
    <row r="105" spans="1:2" x14ac:dyDescent="0.35">
      <c r="A105" s="2">
        <f ca="1">IFERROR(__xludf.DUMMYFUNCTION("""COMPUTED_VALUE"""),43987.6458333333)</f>
        <v>43987.645833333299</v>
      </c>
      <c r="B105" s="1">
        <f ca="1">IFERROR(__xludf.DUMMYFUNCTION("""COMPUTED_VALUE"""),11308.32)</f>
        <v>11308.32</v>
      </c>
    </row>
    <row r="106" spans="1:2" x14ac:dyDescent="0.35">
      <c r="A106" s="2">
        <f ca="1">IFERROR(__xludf.DUMMYFUNCTION("""COMPUTED_VALUE"""),43990.6458333333)</f>
        <v>43990.645833333299</v>
      </c>
      <c r="B106" s="1">
        <f ca="1">IFERROR(__xludf.DUMMYFUNCTION("""COMPUTED_VALUE"""),11090.85)</f>
        <v>11090.85</v>
      </c>
    </row>
    <row r="107" spans="1:2" x14ac:dyDescent="0.35">
      <c r="A107" s="2">
        <f ca="1">IFERROR(__xludf.DUMMYFUNCTION("""COMPUTED_VALUE"""),43991.6458333333)</f>
        <v>43991.645833333299</v>
      </c>
      <c r="B107" s="1">
        <f ca="1">IFERROR(__xludf.DUMMYFUNCTION("""COMPUTED_VALUE"""),11047.36)</f>
        <v>11047.36</v>
      </c>
    </row>
    <row r="108" spans="1:2" x14ac:dyDescent="0.35">
      <c r="A108" s="2">
        <f ca="1">IFERROR(__xludf.DUMMYFUNCTION("""COMPUTED_VALUE"""),43992.6458333333)</f>
        <v>43992.645833333299</v>
      </c>
      <c r="B108" s="1">
        <f ca="1">IFERROR(__xludf.DUMMYFUNCTION("""COMPUTED_VALUE"""),10742.9)</f>
        <v>10742.9</v>
      </c>
    </row>
    <row r="109" spans="1:2" x14ac:dyDescent="0.35">
      <c r="A109" s="2">
        <f ca="1">IFERROR(__xludf.DUMMYFUNCTION("""COMPUTED_VALUE"""),43993.6458333333)</f>
        <v>43993.645833333299</v>
      </c>
      <c r="B109" s="1">
        <f ca="1">IFERROR(__xludf.DUMMYFUNCTION("""COMPUTED_VALUE"""),10612.42)</f>
        <v>10612.42</v>
      </c>
    </row>
    <row r="110" spans="1:2" x14ac:dyDescent="0.35">
      <c r="A110" s="2">
        <f ca="1">IFERROR(__xludf.DUMMYFUNCTION("""COMPUTED_VALUE"""),43994.6458333333)</f>
        <v>43994.645833333299</v>
      </c>
      <c r="B110" s="1">
        <f ca="1">IFERROR(__xludf.DUMMYFUNCTION("""COMPUTED_VALUE"""),10351.46)</f>
        <v>10351.459999999999</v>
      </c>
    </row>
    <row r="111" spans="1:2" x14ac:dyDescent="0.35">
      <c r="A111" s="2">
        <f ca="1">IFERROR(__xludf.DUMMYFUNCTION("""COMPUTED_VALUE"""),43997.6458333333)</f>
        <v>43997.645833333299</v>
      </c>
      <c r="B111" s="1">
        <f ca="1">IFERROR(__xludf.DUMMYFUNCTION("""COMPUTED_VALUE"""),9220.63)</f>
        <v>9220.6299999999992</v>
      </c>
    </row>
    <row r="112" spans="1:2" x14ac:dyDescent="0.35">
      <c r="A112" s="2">
        <f ca="1">IFERROR(__xludf.DUMMYFUNCTION("""COMPUTED_VALUE"""),43998.6458333333)</f>
        <v>43998.645833333299</v>
      </c>
      <c r="B112" s="1">
        <f ca="1">IFERROR(__xludf.DUMMYFUNCTION("""COMPUTED_VALUE"""),9612.07)</f>
        <v>9612.07</v>
      </c>
    </row>
    <row r="113" spans="1:2" x14ac:dyDescent="0.35">
      <c r="A113" s="2">
        <f ca="1">IFERROR(__xludf.DUMMYFUNCTION("""COMPUTED_VALUE"""),43999.6458333333)</f>
        <v>43999.645833333299</v>
      </c>
      <c r="B113" s="1">
        <f ca="1">IFERROR(__xludf.DUMMYFUNCTION("""COMPUTED_VALUE"""),10264.47)</f>
        <v>10264.469999999999</v>
      </c>
    </row>
    <row r="114" spans="1:2" x14ac:dyDescent="0.35">
      <c r="A114" s="2">
        <f ca="1">IFERROR(__xludf.DUMMYFUNCTION("""COMPUTED_VALUE"""),44000.6458333333)</f>
        <v>44000.645833333299</v>
      </c>
      <c r="B114" s="1">
        <f ca="1">IFERROR(__xludf.DUMMYFUNCTION("""COMPUTED_VALUE"""),9873.03)</f>
        <v>9873.0300000000007</v>
      </c>
    </row>
    <row r="115" spans="1:2" x14ac:dyDescent="0.35">
      <c r="A115" s="2">
        <f ca="1">IFERROR(__xludf.DUMMYFUNCTION("""COMPUTED_VALUE"""),44001.6458333333)</f>
        <v>44001.645833333299</v>
      </c>
      <c r="B115" s="1">
        <f ca="1">IFERROR(__xludf.DUMMYFUNCTION("""COMPUTED_VALUE"""),10220.98)</f>
        <v>10220.98</v>
      </c>
    </row>
    <row r="116" spans="1:2" x14ac:dyDescent="0.35">
      <c r="A116" s="2">
        <f ca="1">IFERROR(__xludf.DUMMYFUNCTION("""COMPUTED_VALUE"""),44004.6458333333)</f>
        <v>44004.645833333299</v>
      </c>
      <c r="B116" s="1">
        <f ca="1">IFERROR(__xludf.DUMMYFUNCTION("""COMPUTED_VALUE"""),10133.99)</f>
        <v>10133.99</v>
      </c>
    </row>
    <row r="117" spans="1:2" x14ac:dyDescent="0.35">
      <c r="A117" s="2">
        <f ca="1">IFERROR(__xludf.DUMMYFUNCTION("""COMPUTED_VALUE"""),44005.6458333333)</f>
        <v>44005.645833333299</v>
      </c>
      <c r="B117" s="1">
        <f ca="1">IFERROR(__xludf.DUMMYFUNCTION("""COMPUTED_VALUE"""),9873.03)</f>
        <v>9873.0300000000007</v>
      </c>
    </row>
    <row r="118" spans="1:2" x14ac:dyDescent="0.35">
      <c r="A118" s="2">
        <f ca="1">IFERROR(__xludf.DUMMYFUNCTION("""COMPUTED_VALUE"""),44006.6458333333)</f>
        <v>44006.645833333299</v>
      </c>
      <c r="B118" s="1">
        <f ca="1">IFERROR(__xludf.DUMMYFUNCTION("""COMPUTED_VALUE"""),9742.55)</f>
        <v>9742.5499999999993</v>
      </c>
    </row>
    <row r="119" spans="1:2" x14ac:dyDescent="0.35">
      <c r="A119" s="2">
        <f ca="1">IFERROR(__xludf.DUMMYFUNCTION("""COMPUTED_VALUE"""),44007.6458333333)</f>
        <v>44007.645833333299</v>
      </c>
      <c r="B119" s="1">
        <f ca="1">IFERROR(__xludf.DUMMYFUNCTION("""COMPUTED_VALUE"""),10047.01)</f>
        <v>10047.01</v>
      </c>
    </row>
    <row r="120" spans="1:2" x14ac:dyDescent="0.35">
      <c r="A120" s="2">
        <f ca="1">IFERROR(__xludf.DUMMYFUNCTION("""COMPUTED_VALUE"""),44008.6458333333)</f>
        <v>44008.645833333299</v>
      </c>
      <c r="B120" s="1">
        <f ca="1">IFERROR(__xludf.DUMMYFUNCTION("""COMPUTED_VALUE"""),9916.52)</f>
        <v>9916.52</v>
      </c>
    </row>
    <row r="121" spans="1:2" x14ac:dyDescent="0.35">
      <c r="A121" s="2">
        <f ca="1">IFERROR(__xludf.DUMMYFUNCTION("""COMPUTED_VALUE"""),44011.6458333333)</f>
        <v>44011.645833333299</v>
      </c>
      <c r="B121" s="1">
        <f ca="1">IFERROR(__xludf.DUMMYFUNCTION("""COMPUTED_VALUE"""),9481.59)</f>
        <v>9481.59</v>
      </c>
    </row>
    <row r="122" spans="1:2" x14ac:dyDescent="0.35">
      <c r="A122" s="2">
        <f ca="1">IFERROR(__xludf.DUMMYFUNCTION("""COMPUTED_VALUE"""),44012.6458333333)</f>
        <v>44012.645833333299</v>
      </c>
      <c r="B122" s="1">
        <f ca="1">IFERROR(__xludf.DUMMYFUNCTION("""COMPUTED_VALUE"""),9481.59)</f>
        <v>9481.59</v>
      </c>
    </row>
    <row r="123" spans="1:2" x14ac:dyDescent="0.35">
      <c r="A123" s="2">
        <f ca="1">IFERROR(__xludf.DUMMYFUNCTION("""COMPUTED_VALUE"""),44013.6458333333)</f>
        <v>44013.645833333299</v>
      </c>
      <c r="B123" s="1">
        <f ca="1">IFERROR(__xludf.DUMMYFUNCTION("""COMPUTED_VALUE"""),9438.1)</f>
        <v>9438.1</v>
      </c>
    </row>
    <row r="124" spans="1:2" x14ac:dyDescent="0.35">
      <c r="A124" s="2">
        <f ca="1">IFERROR(__xludf.DUMMYFUNCTION("""COMPUTED_VALUE"""),44014.6458333333)</f>
        <v>44014.645833333299</v>
      </c>
      <c r="B124" s="1">
        <f ca="1">IFERROR(__xludf.DUMMYFUNCTION("""COMPUTED_VALUE"""),9481.59)</f>
        <v>9481.59</v>
      </c>
    </row>
    <row r="125" spans="1:2" x14ac:dyDescent="0.35">
      <c r="A125" s="2">
        <f ca="1">IFERROR(__xludf.DUMMYFUNCTION("""COMPUTED_VALUE"""),44015.6458333333)</f>
        <v>44015.645833333299</v>
      </c>
      <c r="B125" s="1">
        <f ca="1">IFERROR(__xludf.DUMMYFUNCTION("""COMPUTED_VALUE"""),9481.59)</f>
        <v>9481.59</v>
      </c>
    </row>
    <row r="126" spans="1:2" x14ac:dyDescent="0.35">
      <c r="A126" s="2">
        <f ca="1">IFERROR(__xludf.DUMMYFUNCTION("""COMPUTED_VALUE"""),44018.6458333333)</f>
        <v>44018.645833333299</v>
      </c>
      <c r="B126" s="1">
        <f ca="1">IFERROR(__xludf.DUMMYFUNCTION("""COMPUTED_VALUE"""),9960.02)</f>
        <v>9960.02</v>
      </c>
    </row>
    <row r="127" spans="1:2" x14ac:dyDescent="0.35">
      <c r="A127" s="2">
        <f ca="1">IFERROR(__xludf.DUMMYFUNCTION("""COMPUTED_VALUE"""),44019.6458333333)</f>
        <v>44019.645833333299</v>
      </c>
      <c r="B127" s="1">
        <f ca="1">IFERROR(__xludf.DUMMYFUNCTION("""COMPUTED_VALUE"""),9786.04)</f>
        <v>9786.0400000000009</v>
      </c>
    </row>
    <row r="128" spans="1:2" x14ac:dyDescent="0.35">
      <c r="A128" s="2">
        <f ca="1">IFERROR(__xludf.DUMMYFUNCTION("""COMPUTED_VALUE"""),44020.6458333333)</f>
        <v>44020.645833333299</v>
      </c>
      <c r="B128" s="1">
        <f ca="1">IFERROR(__xludf.DUMMYFUNCTION("""COMPUTED_VALUE"""),9960.02)</f>
        <v>9960.02</v>
      </c>
    </row>
    <row r="129" spans="1:2" x14ac:dyDescent="0.35">
      <c r="A129" s="2">
        <f ca="1">IFERROR(__xludf.DUMMYFUNCTION("""COMPUTED_VALUE"""),44021.6458333333)</f>
        <v>44021.645833333299</v>
      </c>
      <c r="B129" s="1">
        <f ca="1">IFERROR(__xludf.DUMMYFUNCTION("""COMPUTED_VALUE"""),9960.02)</f>
        <v>9960.02</v>
      </c>
    </row>
    <row r="130" spans="1:2" x14ac:dyDescent="0.35">
      <c r="A130" s="2">
        <f ca="1">IFERROR(__xludf.DUMMYFUNCTION("""COMPUTED_VALUE"""),44022.6458333333)</f>
        <v>44022.645833333299</v>
      </c>
      <c r="B130" s="1">
        <f ca="1">IFERROR(__xludf.DUMMYFUNCTION("""COMPUTED_VALUE"""),10003.51)</f>
        <v>10003.51</v>
      </c>
    </row>
    <row r="131" spans="1:2" x14ac:dyDescent="0.35">
      <c r="A131" s="2">
        <f ca="1">IFERROR(__xludf.DUMMYFUNCTION("""COMPUTED_VALUE"""),44025.6458333333)</f>
        <v>44025.645833333299</v>
      </c>
      <c r="B131" s="1">
        <f ca="1">IFERROR(__xludf.DUMMYFUNCTION("""COMPUTED_VALUE"""),10090.5)</f>
        <v>10090.5</v>
      </c>
    </row>
    <row r="132" spans="1:2" x14ac:dyDescent="0.35">
      <c r="A132" s="2">
        <f ca="1">IFERROR(__xludf.DUMMYFUNCTION("""COMPUTED_VALUE"""),44026.6458333333)</f>
        <v>44026.645833333299</v>
      </c>
      <c r="B132" s="1">
        <f ca="1">IFERROR(__xludf.DUMMYFUNCTION("""COMPUTED_VALUE"""),10090.5)</f>
        <v>10090.5</v>
      </c>
    </row>
    <row r="133" spans="1:2" x14ac:dyDescent="0.35">
      <c r="A133" s="2">
        <f ca="1">IFERROR(__xludf.DUMMYFUNCTION("""COMPUTED_VALUE"""),44027.6458333333)</f>
        <v>44027.645833333299</v>
      </c>
      <c r="B133" s="1">
        <f ca="1">IFERROR(__xludf.DUMMYFUNCTION("""COMPUTED_VALUE"""),10220.98)</f>
        <v>10220.98</v>
      </c>
    </row>
    <row r="134" spans="1:2" x14ac:dyDescent="0.35">
      <c r="A134" s="2">
        <f ca="1">IFERROR(__xludf.DUMMYFUNCTION("""COMPUTED_VALUE"""),44028.6458333333)</f>
        <v>44028.645833333299</v>
      </c>
      <c r="B134" s="1">
        <f ca="1">IFERROR(__xludf.DUMMYFUNCTION("""COMPUTED_VALUE"""),10438.45)</f>
        <v>10438.450000000001</v>
      </c>
    </row>
    <row r="135" spans="1:2" x14ac:dyDescent="0.35">
      <c r="A135" s="2">
        <f ca="1">IFERROR(__xludf.DUMMYFUNCTION("""COMPUTED_VALUE"""),44029.6458333333)</f>
        <v>44029.645833333299</v>
      </c>
      <c r="B135" s="1">
        <f ca="1">IFERROR(__xludf.DUMMYFUNCTION("""COMPUTED_VALUE"""),10525.43)</f>
        <v>10525.43</v>
      </c>
    </row>
    <row r="136" spans="1:2" x14ac:dyDescent="0.35">
      <c r="A136" s="2">
        <f ca="1">IFERROR(__xludf.DUMMYFUNCTION("""COMPUTED_VALUE"""),44032.6458333333)</f>
        <v>44032.645833333299</v>
      </c>
      <c r="B136" s="1">
        <f ca="1">IFERROR(__xludf.DUMMYFUNCTION("""COMPUTED_VALUE"""),10177.49)</f>
        <v>10177.49</v>
      </c>
    </row>
    <row r="137" spans="1:2" x14ac:dyDescent="0.35">
      <c r="A137" s="2">
        <f ca="1">IFERROR(__xludf.DUMMYFUNCTION("""COMPUTED_VALUE"""),44033.6458333333)</f>
        <v>44033.645833333299</v>
      </c>
      <c r="B137" s="1">
        <f ca="1">IFERROR(__xludf.DUMMYFUNCTION("""COMPUTED_VALUE"""),10264.47)</f>
        <v>10264.469999999999</v>
      </c>
    </row>
    <row r="138" spans="1:2" x14ac:dyDescent="0.35">
      <c r="A138" s="2">
        <f ca="1">IFERROR(__xludf.DUMMYFUNCTION("""COMPUTED_VALUE"""),44034.6458333333)</f>
        <v>44034.645833333299</v>
      </c>
      <c r="B138" s="1">
        <f ca="1">IFERROR(__xludf.DUMMYFUNCTION("""COMPUTED_VALUE"""),10655.91)</f>
        <v>10655.91</v>
      </c>
    </row>
    <row r="139" spans="1:2" x14ac:dyDescent="0.35">
      <c r="A139" s="2">
        <f ca="1">IFERROR(__xludf.DUMMYFUNCTION("""COMPUTED_VALUE"""),44035.6458333333)</f>
        <v>44035.645833333299</v>
      </c>
      <c r="B139" s="1">
        <f ca="1">IFERROR(__xludf.DUMMYFUNCTION("""COMPUTED_VALUE"""),10568.93)</f>
        <v>10568.93</v>
      </c>
    </row>
    <row r="140" spans="1:2" x14ac:dyDescent="0.35">
      <c r="A140" s="2">
        <f ca="1">IFERROR(__xludf.DUMMYFUNCTION("""COMPUTED_VALUE"""),44036.6458333333)</f>
        <v>44036.645833333299</v>
      </c>
      <c r="B140" s="1">
        <f ca="1">IFERROR(__xludf.DUMMYFUNCTION("""COMPUTED_VALUE"""),10525.43)</f>
        <v>10525.43</v>
      </c>
    </row>
    <row r="141" spans="1:2" x14ac:dyDescent="0.35">
      <c r="A141" s="2">
        <f ca="1">IFERROR(__xludf.DUMMYFUNCTION("""COMPUTED_VALUE"""),44039.6458333333)</f>
        <v>44039.645833333299</v>
      </c>
      <c r="B141" s="1">
        <f ca="1">IFERROR(__xludf.DUMMYFUNCTION("""COMPUTED_VALUE"""),10655.91)</f>
        <v>10655.91</v>
      </c>
    </row>
    <row r="142" spans="1:2" x14ac:dyDescent="0.35">
      <c r="A142" s="2">
        <f ca="1">IFERROR(__xludf.DUMMYFUNCTION("""COMPUTED_VALUE"""),44040.6458333333)</f>
        <v>44040.645833333299</v>
      </c>
      <c r="B142" s="1">
        <f ca="1">IFERROR(__xludf.DUMMYFUNCTION("""COMPUTED_VALUE"""),10612.42)</f>
        <v>10612.42</v>
      </c>
    </row>
    <row r="143" spans="1:2" x14ac:dyDescent="0.35">
      <c r="A143" s="2">
        <f ca="1">IFERROR(__xludf.DUMMYFUNCTION("""COMPUTED_VALUE"""),44041.6458333333)</f>
        <v>44041.645833333299</v>
      </c>
      <c r="B143" s="1">
        <f ca="1">IFERROR(__xludf.DUMMYFUNCTION("""COMPUTED_VALUE"""),10568.93)</f>
        <v>10568.93</v>
      </c>
    </row>
    <row r="144" spans="1:2" x14ac:dyDescent="0.35">
      <c r="A144" s="2">
        <f ca="1">IFERROR(__xludf.DUMMYFUNCTION("""COMPUTED_VALUE"""),44042.6458333333)</f>
        <v>44042.645833333299</v>
      </c>
      <c r="B144" s="1">
        <f ca="1">IFERROR(__xludf.DUMMYFUNCTION("""COMPUTED_VALUE"""),10438.45)</f>
        <v>10438.450000000001</v>
      </c>
    </row>
    <row r="145" spans="1:2" x14ac:dyDescent="0.35">
      <c r="A145" s="2">
        <f ca="1">IFERROR(__xludf.DUMMYFUNCTION("""COMPUTED_VALUE"""),44043.6458333333)</f>
        <v>44043.645833333299</v>
      </c>
      <c r="B145" s="1">
        <f ca="1">IFERROR(__xludf.DUMMYFUNCTION("""COMPUTED_VALUE"""),10481.94)</f>
        <v>10481.94</v>
      </c>
    </row>
    <row r="146" spans="1:2" x14ac:dyDescent="0.35">
      <c r="A146" s="2">
        <f ca="1">IFERROR(__xludf.DUMMYFUNCTION("""COMPUTED_VALUE"""),44046.6458333333)</f>
        <v>44046.645833333299</v>
      </c>
      <c r="B146" s="1">
        <f ca="1">IFERROR(__xludf.DUMMYFUNCTION("""COMPUTED_VALUE"""),10438.45)</f>
        <v>10438.450000000001</v>
      </c>
    </row>
    <row r="147" spans="1:2" x14ac:dyDescent="0.35">
      <c r="A147" s="2">
        <f ca="1">IFERROR(__xludf.DUMMYFUNCTION("""COMPUTED_VALUE"""),44047.6458333333)</f>
        <v>44047.645833333299</v>
      </c>
      <c r="B147" s="1">
        <f ca="1">IFERROR(__xludf.DUMMYFUNCTION("""COMPUTED_VALUE"""),10568.93)</f>
        <v>10568.93</v>
      </c>
    </row>
    <row r="148" spans="1:2" x14ac:dyDescent="0.35">
      <c r="A148" s="2">
        <f ca="1">IFERROR(__xludf.DUMMYFUNCTION("""COMPUTED_VALUE"""),44048.6458333333)</f>
        <v>44048.645833333299</v>
      </c>
      <c r="B148" s="1">
        <f ca="1">IFERROR(__xludf.DUMMYFUNCTION("""COMPUTED_VALUE"""),10525.43)</f>
        <v>10525.43</v>
      </c>
    </row>
    <row r="149" spans="1:2" x14ac:dyDescent="0.35">
      <c r="A149" s="2">
        <f ca="1">IFERROR(__xludf.DUMMYFUNCTION("""COMPUTED_VALUE"""),44049.6458333333)</f>
        <v>44049.645833333299</v>
      </c>
      <c r="B149" s="1">
        <f ca="1">IFERROR(__xludf.DUMMYFUNCTION("""COMPUTED_VALUE"""),10481.94)</f>
        <v>10481.94</v>
      </c>
    </row>
    <row r="150" spans="1:2" x14ac:dyDescent="0.35">
      <c r="A150" s="2">
        <f ca="1">IFERROR(__xludf.DUMMYFUNCTION("""COMPUTED_VALUE"""),44050.6458333333)</f>
        <v>44050.645833333299</v>
      </c>
      <c r="B150" s="1">
        <f ca="1">IFERROR(__xludf.DUMMYFUNCTION("""COMPUTED_VALUE"""),10568.93)</f>
        <v>10568.93</v>
      </c>
    </row>
    <row r="151" spans="1:2" x14ac:dyDescent="0.35">
      <c r="A151" s="2">
        <f ca="1">IFERROR(__xludf.DUMMYFUNCTION("""COMPUTED_VALUE"""),44053.6458333333)</f>
        <v>44053.645833333299</v>
      </c>
      <c r="B151" s="1">
        <f ca="1">IFERROR(__xludf.DUMMYFUNCTION("""COMPUTED_VALUE"""),10525.43)</f>
        <v>10525.43</v>
      </c>
    </row>
    <row r="152" spans="1:2" x14ac:dyDescent="0.35">
      <c r="A152" s="2">
        <f ca="1">IFERROR(__xludf.DUMMYFUNCTION("""COMPUTED_VALUE"""),44054.6458333333)</f>
        <v>44054.645833333299</v>
      </c>
      <c r="B152" s="1">
        <f ca="1">IFERROR(__xludf.DUMMYFUNCTION("""COMPUTED_VALUE"""),10394.95)</f>
        <v>10394.950000000001</v>
      </c>
    </row>
    <row r="153" spans="1:2" x14ac:dyDescent="0.35">
      <c r="A153" s="2">
        <f ca="1">IFERROR(__xludf.DUMMYFUNCTION("""COMPUTED_VALUE"""),44055.6458333333)</f>
        <v>44055.645833333299</v>
      </c>
      <c r="B153" s="1">
        <f ca="1">IFERROR(__xludf.DUMMYFUNCTION("""COMPUTED_VALUE"""),11090.85)</f>
        <v>11090.85</v>
      </c>
    </row>
    <row r="154" spans="1:2" x14ac:dyDescent="0.35">
      <c r="A154" s="2">
        <f ca="1">IFERROR(__xludf.DUMMYFUNCTION("""COMPUTED_VALUE"""),44056.6458333333)</f>
        <v>44056.645833333299</v>
      </c>
      <c r="B154" s="1">
        <f ca="1">IFERROR(__xludf.DUMMYFUNCTION("""COMPUTED_VALUE"""),10829.89)</f>
        <v>10829.89</v>
      </c>
    </row>
    <row r="155" spans="1:2" x14ac:dyDescent="0.35">
      <c r="A155" s="2">
        <f ca="1">IFERROR(__xludf.DUMMYFUNCTION("""COMPUTED_VALUE"""),44057.6458333333)</f>
        <v>44057.645833333299</v>
      </c>
      <c r="B155" s="1">
        <f ca="1">IFERROR(__xludf.DUMMYFUNCTION("""COMPUTED_VALUE"""),9742.55)</f>
        <v>9742.5499999999993</v>
      </c>
    </row>
    <row r="156" spans="1:2" x14ac:dyDescent="0.35">
      <c r="A156" s="2">
        <f ca="1">IFERROR(__xludf.DUMMYFUNCTION("""COMPUTED_VALUE"""),44061.6458333333)</f>
        <v>44061.645833333299</v>
      </c>
      <c r="B156" s="1">
        <f ca="1">IFERROR(__xludf.DUMMYFUNCTION("""COMPUTED_VALUE"""),9873.03)</f>
        <v>9873.0300000000007</v>
      </c>
    </row>
    <row r="157" spans="1:2" x14ac:dyDescent="0.35">
      <c r="A157" s="2">
        <f ca="1">IFERROR(__xludf.DUMMYFUNCTION("""COMPUTED_VALUE"""),44062.6458333333)</f>
        <v>44062.645833333299</v>
      </c>
      <c r="B157" s="1">
        <f ca="1">IFERROR(__xludf.DUMMYFUNCTION("""COMPUTED_VALUE"""),10177.49)</f>
        <v>10177.49</v>
      </c>
    </row>
    <row r="158" spans="1:2" x14ac:dyDescent="0.35">
      <c r="A158" s="2">
        <f ca="1">IFERROR(__xludf.DUMMYFUNCTION("""COMPUTED_VALUE"""),44063.6458333333)</f>
        <v>44063.645833333299</v>
      </c>
      <c r="B158" s="1">
        <f ca="1">IFERROR(__xludf.DUMMYFUNCTION("""COMPUTED_VALUE"""),10481.94)</f>
        <v>10481.94</v>
      </c>
    </row>
    <row r="159" spans="1:2" x14ac:dyDescent="0.35">
      <c r="A159" s="2">
        <f ca="1">IFERROR(__xludf.DUMMYFUNCTION("""COMPUTED_VALUE"""),44064.6458333333)</f>
        <v>44064.645833333299</v>
      </c>
      <c r="B159" s="1">
        <f ca="1">IFERROR(__xludf.DUMMYFUNCTION("""COMPUTED_VALUE"""),12656.62)</f>
        <v>12656.62</v>
      </c>
    </row>
    <row r="160" spans="1:2" x14ac:dyDescent="0.35">
      <c r="A160" s="2">
        <f ca="1">IFERROR(__xludf.DUMMYFUNCTION("""COMPUTED_VALUE"""),44067.6458333333)</f>
        <v>44067.645833333299</v>
      </c>
      <c r="B160" s="1">
        <f ca="1">IFERROR(__xludf.DUMMYFUNCTION("""COMPUTED_VALUE"""),13309.02)</f>
        <v>13309.02</v>
      </c>
    </row>
    <row r="161" spans="1:2" x14ac:dyDescent="0.35">
      <c r="A161" s="2">
        <f ca="1">IFERROR(__xludf.DUMMYFUNCTION("""COMPUTED_VALUE"""),44068.6458333333)</f>
        <v>44068.645833333299</v>
      </c>
      <c r="B161" s="1">
        <f ca="1">IFERROR(__xludf.DUMMYFUNCTION("""COMPUTED_VALUE"""),13700.46)</f>
        <v>13700.46</v>
      </c>
    </row>
    <row r="162" spans="1:2" x14ac:dyDescent="0.35">
      <c r="A162" s="2">
        <f ca="1">IFERROR(__xludf.DUMMYFUNCTION("""COMPUTED_VALUE"""),44069.6458333333)</f>
        <v>44069.645833333299</v>
      </c>
      <c r="B162" s="1">
        <f ca="1">IFERROR(__xludf.DUMMYFUNCTION("""COMPUTED_VALUE"""),13396.01)</f>
        <v>13396.01</v>
      </c>
    </row>
    <row r="163" spans="1:2" x14ac:dyDescent="0.35">
      <c r="A163" s="2">
        <f ca="1">IFERROR(__xludf.DUMMYFUNCTION("""COMPUTED_VALUE"""),44070.6458333333)</f>
        <v>44070.645833333299</v>
      </c>
      <c r="B163" s="1">
        <f ca="1">IFERROR(__xludf.DUMMYFUNCTION("""COMPUTED_VALUE"""),14222.38)</f>
        <v>14222.38</v>
      </c>
    </row>
    <row r="164" spans="1:2" x14ac:dyDescent="0.35">
      <c r="A164" s="2">
        <f ca="1">IFERROR(__xludf.DUMMYFUNCTION("""COMPUTED_VALUE"""),44071.6458333333)</f>
        <v>44071.645833333299</v>
      </c>
      <c r="B164" s="1">
        <f ca="1">IFERROR(__xludf.DUMMYFUNCTION("""COMPUTED_VALUE"""),13265.53)</f>
        <v>13265.53</v>
      </c>
    </row>
    <row r="165" spans="1:2" x14ac:dyDescent="0.35">
      <c r="A165" s="2">
        <f ca="1">IFERROR(__xludf.DUMMYFUNCTION("""COMPUTED_VALUE"""),44074.6458333333)</f>
        <v>44074.645833333299</v>
      </c>
      <c r="B165" s="1">
        <f ca="1">IFERROR(__xludf.DUMMYFUNCTION("""COMPUTED_VALUE"""),12743.6)</f>
        <v>12743.6</v>
      </c>
    </row>
    <row r="166" spans="1:2" x14ac:dyDescent="0.35">
      <c r="A166" s="2">
        <f ca="1">IFERROR(__xludf.DUMMYFUNCTION("""COMPUTED_VALUE"""),44075.6458333333)</f>
        <v>44075.645833333299</v>
      </c>
      <c r="B166" s="1">
        <f ca="1">IFERROR(__xludf.DUMMYFUNCTION("""COMPUTED_VALUE"""),12917.58)</f>
        <v>12917.58</v>
      </c>
    </row>
    <row r="167" spans="1:2" x14ac:dyDescent="0.35">
      <c r="A167" s="2">
        <f ca="1">IFERROR(__xludf.DUMMYFUNCTION("""COMPUTED_VALUE"""),44076.6458333333)</f>
        <v>44076.645833333299</v>
      </c>
      <c r="B167" s="1">
        <f ca="1">IFERROR(__xludf.DUMMYFUNCTION("""COMPUTED_VALUE"""),12526.14)</f>
        <v>12526.14</v>
      </c>
    </row>
    <row r="168" spans="1:2" x14ac:dyDescent="0.35">
      <c r="A168" s="2">
        <f ca="1">IFERROR(__xludf.DUMMYFUNCTION("""COMPUTED_VALUE"""),44077.6458333333)</f>
        <v>44077.645833333299</v>
      </c>
      <c r="B168" s="1">
        <f ca="1">IFERROR(__xludf.DUMMYFUNCTION("""COMPUTED_VALUE"""),12308.67)</f>
        <v>12308.67</v>
      </c>
    </row>
    <row r="169" spans="1:2" x14ac:dyDescent="0.35">
      <c r="A169" s="2">
        <f ca="1">IFERROR(__xludf.DUMMYFUNCTION("""COMPUTED_VALUE"""),44078.6458333333)</f>
        <v>44078.645833333299</v>
      </c>
      <c r="B169" s="1">
        <f ca="1">IFERROR(__xludf.DUMMYFUNCTION("""COMPUTED_VALUE"""),12047.71)</f>
        <v>12047.71</v>
      </c>
    </row>
    <row r="170" spans="1:2" x14ac:dyDescent="0.35">
      <c r="A170" s="2">
        <f ca="1">IFERROR(__xludf.DUMMYFUNCTION("""COMPUTED_VALUE"""),44081.6458333333)</f>
        <v>44081.645833333299</v>
      </c>
      <c r="B170" s="1">
        <f ca="1">IFERROR(__xludf.DUMMYFUNCTION("""COMPUTED_VALUE"""),12091.2)</f>
        <v>12091.2</v>
      </c>
    </row>
    <row r="171" spans="1:2" x14ac:dyDescent="0.35">
      <c r="A171" s="2">
        <f ca="1">IFERROR(__xludf.DUMMYFUNCTION("""COMPUTED_VALUE"""),44083.6458333333)</f>
        <v>44083.645833333299</v>
      </c>
      <c r="B171" s="1">
        <f ca="1">IFERROR(__xludf.DUMMYFUNCTION("""COMPUTED_VALUE"""),11264.82)</f>
        <v>11264.82</v>
      </c>
    </row>
    <row r="172" spans="1:2" x14ac:dyDescent="0.35">
      <c r="A172" s="2">
        <f ca="1">IFERROR(__xludf.DUMMYFUNCTION("""COMPUTED_VALUE"""),44084.6458333333)</f>
        <v>44084.645833333299</v>
      </c>
      <c r="B172" s="1">
        <f ca="1">IFERROR(__xludf.DUMMYFUNCTION("""COMPUTED_VALUE"""),11308.32)</f>
        <v>11308.32</v>
      </c>
    </row>
    <row r="173" spans="1:2" x14ac:dyDescent="0.35">
      <c r="A173" s="2">
        <f ca="1">IFERROR(__xludf.DUMMYFUNCTION("""COMPUTED_VALUE"""),44085.6458333333)</f>
        <v>44085.645833333299</v>
      </c>
      <c r="B173" s="1">
        <f ca="1">IFERROR(__xludf.DUMMYFUNCTION("""COMPUTED_VALUE"""),11699.76)</f>
        <v>11699.76</v>
      </c>
    </row>
    <row r="174" spans="1:2" x14ac:dyDescent="0.35">
      <c r="A174" s="2">
        <f ca="1">IFERROR(__xludf.DUMMYFUNCTION("""COMPUTED_VALUE"""),44088.6458333333)</f>
        <v>44088.645833333299</v>
      </c>
      <c r="B174" s="1">
        <f ca="1">IFERROR(__xludf.DUMMYFUNCTION("""COMPUTED_VALUE"""),11656.27)</f>
        <v>11656.27</v>
      </c>
    </row>
    <row r="175" spans="1:2" x14ac:dyDescent="0.35">
      <c r="A175" s="2">
        <f ca="1">IFERROR(__xludf.DUMMYFUNCTION("""COMPUTED_VALUE"""),44089.6458333333)</f>
        <v>44089.645833333299</v>
      </c>
      <c r="B175" s="1">
        <f ca="1">IFERROR(__xludf.DUMMYFUNCTION("""COMPUTED_VALUE"""),11612.77)</f>
        <v>11612.77</v>
      </c>
    </row>
    <row r="176" spans="1:2" x14ac:dyDescent="0.35">
      <c r="A176" s="2">
        <f ca="1">IFERROR(__xludf.DUMMYFUNCTION("""COMPUTED_VALUE"""),44090.6458333333)</f>
        <v>44090.645833333299</v>
      </c>
      <c r="B176" s="1">
        <f ca="1">IFERROR(__xludf.DUMMYFUNCTION("""COMPUTED_VALUE"""),11395.3)</f>
        <v>11395.3</v>
      </c>
    </row>
    <row r="177" spans="1:2" x14ac:dyDescent="0.35">
      <c r="A177" s="2">
        <f ca="1">IFERROR(__xludf.DUMMYFUNCTION("""COMPUTED_VALUE"""),44091.6458333333)</f>
        <v>44091.645833333299</v>
      </c>
      <c r="B177" s="1">
        <f ca="1">IFERROR(__xludf.DUMMYFUNCTION("""COMPUTED_VALUE"""),11177.84)</f>
        <v>11177.84</v>
      </c>
    </row>
    <row r="178" spans="1:2" x14ac:dyDescent="0.35">
      <c r="A178" s="2">
        <f ca="1">IFERROR(__xludf.DUMMYFUNCTION("""COMPUTED_VALUE"""),44092.6458333333)</f>
        <v>44092.645833333299</v>
      </c>
      <c r="B178" s="1">
        <f ca="1">IFERROR(__xludf.DUMMYFUNCTION("""COMPUTED_VALUE"""),11264.82)</f>
        <v>11264.82</v>
      </c>
    </row>
    <row r="179" spans="1:2" x14ac:dyDescent="0.35">
      <c r="A179" s="2">
        <f ca="1">IFERROR(__xludf.DUMMYFUNCTION("""COMPUTED_VALUE"""),44095.6458333333)</f>
        <v>44095.645833333299</v>
      </c>
      <c r="B179" s="1">
        <f ca="1">IFERROR(__xludf.DUMMYFUNCTION("""COMPUTED_VALUE"""),10742.9)</f>
        <v>10742.9</v>
      </c>
    </row>
    <row r="180" spans="1:2" x14ac:dyDescent="0.35">
      <c r="A180" s="2">
        <f ca="1">IFERROR(__xludf.DUMMYFUNCTION("""COMPUTED_VALUE"""),44096.6458333333)</f>
        <v>44096.645833333299</v>
      </c>
      <c r="B180" s="1">
        <f ca="1">IFERROR(__xludf.DUMMYFUNCTION("""COMPUTED_VALUE"""),10699.41)</f>
        <v>10699.41</v>
      </c>
    </row>
    <row r="181" spans="1:2" x14ac:dyDescent="0.35">
      <c r="A181" s="2">
        <f ca="1">IFERROR(__xludf.DUMMYFUNCTION("""COMPUTED_VALUE"""),44097.6458333333)</f>
        <v>44097.645833333299</v>
      </c>
      <c r="B181" s="1">
        <f ca="1">IFERROR(__xludf.DUMMYFUNCTION("""COMPUTED_VALUE"""),10786.4)</f>
        <v>10786.4</v>
      </c>
    </row>
    <row r="182" spans="1:2" x14ac:dyDescent="0.35">
      <c r="A182" s="2">
        <f ca="1">IFERROR(__xludf.DUMMYFUNCTION("""COMPUTED_VALUE"""),44098.6458333333)</f>
        <v>44098.645833333299</v>
      </c>
      <c r="B182" s="1">
        <f ca="1">IFERROR(__xludf.DUMMYFUNCTION("""COMPUTED_VALUE"""),10307.97)</f>
        <v>10307.969999999999</v>
      </c>
    </row>
    <row r="183" spans="1:2" x14ac:dyDescent="0.35">
      <c r="A183" s="2">
        <f ca="1">IFERROR(__xludf.DUMMYFUNCTION("""COMPUTED_VALUE"""),44099.6458333333)</f>
        <v>44099.645833333299</v>
      </c>
      <c r="B183" s="1">
        <f ca="1">IFERROR(__xludf.DUMMYFUNCTION("""COMPUTED_VALUE"""),10438.45)</f>
        <v>10438.450000000001</v>
      </c>
    </row>
    <row r="184" spans="1:2" x14ac:dyDescent="0.35">
      <c r="A184" s="2">
        <f ca="1">IFERROR(__xludf.DUMMYFUNCTION("""COMPUTED_VALUE"""),44102.6458333333)</f>
        <v>44102.645833333299</v>
      </c>
      <c r="B184" s="1">
        <f ca="1">IFERROR(__xludf.DUMMYFUNCTION("""COMPUTED_VALUE"""),10786.4)</f>
        <v>10786.4</v>
      </c>
    </row>
    <row r="185" spans="1:2" x14ac:dyDescent="0.35">
      <c r="A185" s="2">
        <f ca="1">IFERROR(__xludf.DUMMYFUNCTION("""COMPUTED_VALUE"""),44103.6458333333)</f>
        <v>44103.645833333299</v>
      </c>
      <c r="B185" s="1">
        <f ca="1">IFERROR(__xludf.DUMMYFUNCTION("""COMPUTED_VALUE"""),10873.38)</f>
        <v>10873.38</v>
      </c>
    </row>
    <row r="186" spans="1:2" x14ac:dyDescent="0.35">
      <c r="A186" s="2">
        <f ca="1">IFERROR(__xludf.DUMMYFUNCTION("""COMPUTED_VALUE"""),44109.6458333333)</f>
        <v>44109.645833333299</v>
      </c>
      <c r="B186" s="1">
        <f ca="1">IFERROR(__xludf.DUMMYFUNCTION("""COMPUTED_VALUE"""),10873.38)</f>
        <v>10873.38</v>
      </c>
    </row>
    <row r="187" spans="1:2" x14ac:dyDescent="0.35">
      <c r="A187" s="2">
        <f ca="1">IFERROR(__xludf.DUMMYFUNCTION("""COMPUTED_VALUE"""),44110.6458333333)</f>
        <v>44110.645833333299</v>
      </c>
      <c r="B187" s="1">
        <f ca="1">IFERROR(__xludf.DUMMYFUNCTION("""COMPUTED_VALUE"""),11003.86)</f>
        <v>11003.86</v>
      </c>
    </row>
    <row r="188" spans="1:2" x14ac:dyDescent="0.35">
      <c r="A188" s="2">
        <f ca="1">IFERROR(__xludf.DUMMYFUNCTION("""COMPUTED_VALUE"""),44111.6458333333)</f>
        <v>44111.645833333299</v>
      </c>
      <c r="B188" s="1">
        <f ca="1">IFERROR(__xludf.DUMMYFUNCTION("""COMPUTED_VALUE"""),11003.86)</f>
        <v>11003.86</v>
      </c>
    </row>
    <row r="189" spans="1:2" x14ac:dyDescent="0.35">
      <c r="A189" s="2">
        <f ca="1">IFERROR(__xludf.DUMMYFUNCTION("""COMPUTED_VALUE"""),44112.6458333333)</f>
        <v>44112.645833333299</v>
      </c>
      <c r="B189" s="1">
        <f ca="1">IFERROR(__xludf.DUMMYFUNCTION("""COMPUTED_VALUE"""),10916.88)</f>
        <v>10916.88</v>
      </c>
    </row>
    <row r="190" spans="1:2" x14ac:dyDescent="0.35">
      <c r="A190" s="2">
        <f ca="1">IFERROR(__xludf.DUMMYFUNCTION("""COMPUTED_VALUE"""),44116.6458333333)</f>
        <v>44116.645833333299</v>
      </c>
      <c r="B190" s="1">
        <f ca="1">IFERROR(__xludf.DUMMYFUNCTION("""COMPUTED_VALUE"""),10742.9)</f>
        <v>10742.9</v>
      </c>
    </row>
    <row r="191" spans="1:2" x14ac:dyDescent="0.35">
      <c r="A191" s="2">
        <f ca="1">IFERROR(__xludf.DUMMYFUNCTION("""COMPUTED_VALUE"""),44117.6458333333)</f>
        <v>44117.645833333299</v>
      </c>
      <c r="B191" s="1">
        <f ca="1">IFERROR(__xludf.DUMMYFUNCTION("""COMPUTED_VALUE"""),10699.41)</f>
        <v>10699.41</v>
      </c>
    </row>
    <row r="192" spans="1:2" x14ac:dyDescent="0.35">
      <c r="A192" s="2">
        <f ca="1">IFERROR(__xludf.DUMMYFUNCTION("""COMPUTED_VALUE"""),44118.6458333333)</f>
        <v>44118.645833333299</v>
      </c>
      <c r="B192" s="1">
        <f ca="1">IFERROR(__xludf.DUMMYFUNCTION("""COMPUTED_VALUE"""),10742.9)</f>
        <v>10742.9</v>
      </c>
    </row>
    <row r="193" spans="1:2" x14ac:dyDescent="0.35">
      <c r="A193" s="2">
        <f ca="1">IFERROR(__xludf.DUMMYFUNCTION("""COMPUTED_VALUE"""),44119.6458333333)</f>
        <v>44119.645833333299</v>
      </c>
      <c r="B193" s="1">
        <f ca="1">IFERROR(__xludf.DUMMYFUNCTION("""COMPUTED_VALUE"""),10568.93)</f>
        <v>10568.93</v>
      </c>
    </row>
    <row r="194" spans="1:2" x14ac:dyDescent="0.35">
      <c r="A194" s="2">
        <f ca="1">IFERROR(__xludf.DUMMYFUNCTION("""COMPUTED_VALUE"""),44120.6458333333)</f>
        <v>44120.645833333299</v>
      </c>
      <c r="B194" s="1">
        <f ca="1">IFERROR(__xludf.DUMMYFUNCTION("""COMPUTED_VALUE"""),10481.94)</f>
        <v>10481.94</v>
      </c>
    </row>
    <row r="195" spans="1:2" x14ac:dyDescent="0.35">
      <c r="A195" s="2">
        <f ca="1">IFERROR(__xludf.DUMMYFUNCTION("""COMPUTED_VALUE"""),44123.6458333333)</f>
        <v>44123.645833333299</v>
      </c>
      <c r="B195" s="1">
        <f ca="1">IFERROR(__xludf.DUMMYFUNCTION("""COMPUTED_VALUE"""),10525.43)</f>
        <v>10525.43</v>
      </c>
    </row>
    <row r="196" spans="1:2" x14ac:dyDescent="0.35">
      <c r="A196" s="2">
        <f ca="1">IFERROR(__xludf.DUMMYFUNCTION("""COMPUTED_VALUE"""),44124.6458333333)</f>
        <v>44124.645833333299</v>
      </c>
      <c r="B196" s="1">
        <f ca="1">IFERROR(__xludf.DUMMYFUNCTION("""COMPUTED_VALUE"""),10481.94)</f>
        <v>10481.94</v>
      </c>
    </row>
    <row r="197" spans="1:2" x14ac:dyDescent="0.35">
      <c r="A197" s="2">
        <f ca="1">IFERROR(__xludf.DUMMYFUNCTION("""COMPUTED_VALUE"""),44125.6458333333)</f>
        <v>44125.645833333299</v>
      </c>
      <c r="B197" s="1">
        <f ca="1">IFERROR(__xludf.DUMMYFUNCTION("""COMPUTED_VALUE"""),10699.41)</f>
        <v>10699.41</v>
      </c>
    </row>
    <row r="198" spans="1:2" x14ac:dyDescent="0.35">
      <c r="A198" s="2">
        <f ca="1">IFERROR(__xludf.DUMMYFUNCTION("""COMPUTED_VALUE"""),44126.6458333333)</f>
        <v>44126.645833333299</v>
      </c>
      <c r="B198" s="1">
        <f ca="1">IFERROR(__xludf.DUMMYFUNCTION("""COMPUTED_VALUE"""),10829.89)</f>
        <v>10829.89</v>
      </c>
    </row>
    <row r="199" spans="1:2" x14ac:dyDescent="0.35">
      <c r="A199" s="2">
        <f ca="1">IFERROR(__xludf.DUMMYFUNCTION("""COMPUTED_VALUE"""),44127.6458333333)</f>
        <v>44127.645833333299</v>
      </c>
      <c r="B199" s="1">
        <f ca="1">IFERROR(__xludf.DUMMYFUNCTION("""COMPUTED_VALUE"""),10655.91)</f>
        <v>10655.91</v>
      </c>
    </row>
    <row r="200" spans="1:2" x14ac:dyDescent="0.35">
      <c r="A200" s="2">
        <f ca="1">IFERROR(__xludf.DUMMYFUNCTION("""COMPUTED_VALUE"""),44130.6458333333)</f>
        <v>44130.645833333299</v>
      </c>
      <c r="B200" s="1">
        <f ca="1">IFERROR(__xludf.DUMMYFUNCTION("""COMPUTED_VALUE"""),10351.46)</f>
        <v>10351.459999999999</v>
      </c>
    </row>
    <row r="201" spans="1:2" x14ac:dyDescent="0.35">
      <c r="A201" s="2">
        <f ca="1">IFERROR(__xludf.DUMMYFUNCTION("""COMPUTED_VALUE"""),44131.6458333333)</f>
        <v>44131.645833333299</v>
      </c>
      <c r="B201" s="1">
        <f ca="1">IFERROR(__xludf.DUMMYFUNCTION("""COMPUTED_VALUE"""),10438.45)</f>
        <v>10438.450000000001</v>
      </c>
    </row>
    <row r="202" spans="1:2" x14ac:dyDescent="0.35">
      <c r="A202" s="2">
        <f ca="1">IFERROR(__xludf.DUMMYFUNCTION("""COMPUTED_VALUE"""),44132.6458333333)</f>
        <v>44132.645833333299</v>
      </c>
      <c r="B202" s="1">
        <f ca="1">IFERROR(__xludf.DUMMYFUNCTION("""COMPUTED_VALUE"""),10699.41)</f>
        <v>10699.41</v>
      </c>
    </row>
    <row r="203" spans="1:2" x14ac:dyDescent="0.35">
      <c r="A203" s="2">
        <f ca="1">IFERROR(__xludf.DUMMYFUNCTION("""COMPUTED_VALUE"""),44133.6458333333)</f>
        <v>44133.645833333299</v>
      </c>
      <c r="B203" s="1">
        <f ca="1">IFERROR(__xludf.DUMMYFUNCTION("""COMPUTED_VALUE"""),10568.93)</f>
        <v>10568.93</v>
      </c>
    </row>
    <row r="204" spans="1:2" x14ac:dyDescent="0.35">
      <c r="A204" s="2">
        <f ca="1">IFERROR(__xludf.DUMMYFUNCTION("""COMPUTED_VALUE"""),44134.6458333333)</f>
        <v>44134.645833333299</v>
      </c>
      <c r="B204" s="1">
        <f ca="1">IFERROR(__xludf.DUMMYFUNCTION("""COMPUTED_VALUE"""),10829.89)</f>
        <v>10829.89</v>
      </c>
    </row>
    <row r="205" spans="1:2" x14ac:dyDescent="0.35">
      <c r="A205" s="2">
        <f ca="1">IFERROR(__xludf.DUMMYFUNCTION("""COMPUTED_VALUE"""),44137.6458333333)</f>
        <v>44137.645833333299</v>
      </c>
      <c r="B205" s="1">
        <f ca="1">IFERROR(__xludf.DUMMYFUNCTION("""COMPUTED_VALUE"""),10786.4)</f>
        <v>10786.4</v>
      </c>
    </row>
    <row r="206" spans="1:2" x14ac:dyDescent="0.35">
      <c r="A206" s="2">
        <f ca="1">IFERROR(__xludf.DUMMYFUNCTION("""COMPUTED_VALUE"""),44138.6458333333)</f>
        <v>44138.645833333299</v>
      </c>
      <c r="B206" s="1">
        <f ca="1">IFERROR(__xludf.DUMMYFUNCTION("""COMPUTED_VALUE"""),10699.41)</f>
        <v>10699.41</v>
      </c>
    </row>
    <row r="207" spans="1:2" x14ac:dyDescent="0.35">
      <c r="A207" s="2">
        <f ca="1">IFERROR(__xludf.DUMMYFUNCTION("""COMPUTED_VALUE"""),44139.6458333333)</f>
        <v>44139.645833333299</v>
      </c>
      <c r="B207" s="1">
        <f ca="1">IFERROR(__xludf.DUMMYFUNCTION("""COMPUTED_VALUE"""),10481.94)</f>
        <v>10481.94</v>
      </c>
    </row>
    <row r="208" spans="1:2" x14ac:dyDescent="0.35">
      <c r="A208" s="2">
        <f ca="1">IFERROR(__xludf.DUMMYFUNCTION("""COMPUTED_VALUE"""),44140.6458333333)</f>
        <v>44140.645833333299</v>
      </c>
      <c r="B208" s="1">
        <f ca="1">IFERROR(__xludf.DUMMYFUNCTION("""COMPUTED_VALUE"""),10612.42)</f>
        <v>10612.42</v>
      </c>
    </row>
    <row r="209" spans="1:2" x14ac:dyDescent="0.35">
      <c r="A209" s="2">
        <f ca="1">IFERROR(__xludf.DUMMYFUNCTION("""COMPUTED_VALUE"""),44141.6458333333)</f>
        <v>44141.645833333299</v>
      </c>
      <c r="B209" s="1">
        <f ca="1">IFERROR(__xludf.DUMMYFUNCTION("""COMPUTED_VALUE"""),10612.42)</f>
        <v>10612.42</v>
      </c>
    </row>
    <row r="210" spans="1:2" x14ac:dyDescent="0.35">
      <c r="A210" s="2">
        <f ca="1">IFERROR(__xludf.DUMMYFUNCTION("""COMPUTED_VALUE"""),44144.6458333333)</f>
        <v>44144.645833333299</v>
      </c>
      <c r="B210" s="1">
        <f ca="1">IFERROR(__xludf.DUMMYFUNCTION("""COMPUTED_VALUE"""),10655.91)</f>
        <v>10655.91</v>
      </c>
    </row>
    <row r="211" spans="1:2" x14ac:dyDescent="0.35">
      <c r="A211" s="2">
        <f ca="1">IFERROR(__xludf.DUMMYFUNCTION("""COMPUTED_VALUE"""),44145.6458333333)</f>
        <v>44145.645833333299</v>
      </c>
      <c r="B211" s="1">
        <f ca="1">IFERROR(__xludf.DUMMYFUNCTION("""COMPUTED_VALUE"""),11308.32)</f>
        <v>11308.32</v>
      </c>
    </row>
    <row r="212" spans="1:2" x14ac:dyDescent="0.35">
      <c r="A212" s="2">
        <f ca="1">IFERROR(__xludf.DUMMYFUNCTION("""COMPUTED_VALUE"""),44146.6458333333)</f>
        <v>44146.645833333299</v>
      </c>
      <c r="B212" s="1">
        <f ca="1">IFERROR(__xludf.DUMMYFUNCTION("""COMPUTED_VALUE"""),11395.3)</f>
        <v>11395.3</v>
      </c>
    </row>
    <row r="213" spans="1:2" x14ac:dyDescent="0.35">
      <c r="A213" s="2">
        <f ca="1">IFERROR(__xludf.DUMMYFUNCTION("""COMPUTED_VALUE"""),44147.6458333333)</f>
        <v>44147.645833333299</v>
      </c>
      <c r="B213" s="1">
        <f ca="1">IFERROR(__xludf.DUMMYFUNCTION("""COMPUTED_VALUE"""),11221.33)</f>
        <v>11221.33</v>
      </c>
    </row>
    <row r="214" spans="1:2" x14ac:dyDescent="0.35">
      <c r="A214" s="2">
        <f ca="1">IFERROR(__xludf.DUMMYFUNCTION("""COMPUTED_VALUE"""),44148.6458333333)</f>
        <v>44148.645833333299</v>
      </c>
      <c r="B214" s="1">
        <f ca="1">IFERROR(__xludf.DUMMYFUNCTION("""COMPUTED_VALUE"""),11525.79)</f>
        <v>11525.79</v>
      </c>
    </row>
    <row r="215" spans="1:2" x14ac:dyDescent="0.35">
      <c r="A215" s="2">
        <f ca="1">IFERROR(__xludf.DUMMYFUNCTION("""COMPUTED_VALUE"""),44151.6458333333)</f>
        <v>44151.645833333299</v>
      </c>
      <c r="B215" s="1">
        <f ca="1">IFERROR(__xludf.DUMMYFUNCTION("""COMPUTED_VALUE"""),12134.69)</f>
        <v>12134.69</v>
      </c>
    </row>
    <row r="216" spans="1:2" x14ac:dyDescent="0.35">
      <c r="A216" s="2">
        <f ca="1">IFERROR(__xludf.DUMMYFUNCTION("""COMPUTED_VALUE"""),44152.6458333333)</f>
        <v>44152.645833333299</v>
      </c>
      <c r="B216" s="1">
        <f ca="1">IFERROR(__xludf.DUMMYFUNCTION("""COMPUTED_VALUE"""),12569.63)</f>
        <v>12569.63</v>
      </c>
    </row>
    <row r="217" spans="1:2" x14ac:dyDescent="0.35">
      <c r="A217" s="2">
        <f ca="1">IFERROR(__xludf.DUMMYFUNCTION("""COMPUTED_VALUE"""),44153.6458333333)</f>
        <v>44153.645833333299</v>
      </c>
      <c r="B217" s="1">
        <f ca="1">IFERROR(__xludf.DUMMYFUNCTION("""COMPUTED_VALUE"""),12439.15)</f>
        <v>12439.15</v>
      </c>
    </row>
    <row r="218" spans="1:2" x14ac:dyDescent="0.35">
      <c r="A218" s="2">
        <f ca="1">IFERROR(__xludf.DUMMYFUNCTION("""COMPUTED_VALUE"""),44154.6458333333)</f>
        <v>44154.645833333299</v>
      </c>
      <c r="B218" s="1">
        <f ca="1">IFERROR(__xludf.DUMMYFUNCTION("""COMPUTED_VALUE"""),13048.06)</f>
        <v>13048.06</v>
      </c>
    </row>
    <row r="219" spans="1:2" x14ac:dyDescent="0.35">
      <c r="A219" s="2">
        <f ca="1">IFERROR(__xludf.DUMMYFUNCTION("""COMPUTED_VALUE"""),44155.6458333333)</f>
        <v>44155.645833333299</v>
      </c>
      <c r="B219" s="1">
        <f ca="1">IFERROR(__xludf.DUMMYFUNCTION("""COMPUTED_VALUE"""),13091.55)</f>
        <v>13091.55</v>
      </c>
    </row>
    <row r="220" spans="1:2" x14ac:dyDescent="0.35">
      <c r="A220" s="2">
        <f ca="1">IFERROR(__xludf.DUMMYFUNCTION("""COMPUTED_VALUE"""),44158.6458333333)</f>
        <v>44158.645833333299</v>
      </c>
      <c r="B220" s="1">
        <f ca="1">IFERROR(__xludf.DUMMYFUNCTION("""COMPUTED_VALUE"""),12917.58)</f>
        <v>12917.58</v>
      </c>
    </row>
    <row r="221" spans="1:2" x14ac:dyDescent="0.35">
      <c r="A221" s="2">
        <f ca="1">IFERROR(__xludf.DUMMYFUNCTION("""COMPUTED_VALUE"""),44159.6458333333)</f>
        <v>44159.645833333299</v>
      </c>
      <c r="B221" s="1">
        <f ca="1">IFERROR(__xludf.DUMMYFUNCTION("""COMPUTED_VALUE"""),12439.15)</f>
        <v>12439.15</v>
      </c>
    </row>
    <row r="222" spans="1:2" x14ac:dyDescent="0.35">
      <c r="A222" s="2">
        <f ca="1">IFERROR(__xludf.DUMMYFUNCTION("""COMPUTED_VALUE"""),44160.6458333333)</f>
        <v>44160.645833333299</v>
      </c>
      <c r="B222" s="1">
        <f ca="1">IFERROR(__xludf.DUMMYFUNCTION("""COMPUTED_VALUE"""),11873.73)</f>
        <v>11873.73</v>
      </c>
    </row>
    <row r="223" spans="1:2" x14ac:dyDescent="0.35">
      <c r="A223" s="2">
        <f ca="1">IFERROR(__xludf.DUMMYFUNCTION("""COMPUTED_VALUE"""),44161.6458333333)</f>
        <v>44161.645833333299</v>
      </c>
      <c r="B223" s="1">
        <f ca="1">IFERROR(__xludf.DUMMYFUNCTION("""COMPUTED_VALUE"""),12395.66)</f>
        <v>12395.66</v>
      </c>
    </row>
    <row r="224" spans="1:2" x14ac:dyDescent="0.35">
      <c r="A224" s="2">
        <f ca="1">IFERROR(__xludf.DUMMYFUNCTION("""COMPUTED_VALUE"""),44162.6458333333)</f>
        <v>44162.645833333299</v>
      </c>
      <c r="B224" s="1">
        <f ca="1">IFERROR(__xludf.DUMMYFUNCTION("""COMPUTED_VALUE"""),12134.69)</f>
        <v>12134.69</v>
      </c>
    </row>
    <row r="225" spans="1:2" x14ac:dyDescent="0.35">
      <c r="A225" s="2">
        <f ca="1">IFERROR(__xludf.DUMMYFUNCTION("""COMPUTED_VALUE"""),44165.6458333333)</f>
        <v>44165.645833333299</v>
      </c>
      <c r="B225" s="1">
        <f ca="1">IFERROR(__xludf.DUMMYFUNCTION("""COMPUTED_VALUE"""),12395.66)</f>
        <v>12395.66</v>
      </c>
    </row>
    <row r="226" spans="1:2" x14ac:dyDescent="0.35">
      <c r="A226" s="2">
        <f ca="1">IFERROR(__xludf.DUMMYFUNCTION("""COMPUTED_VALUE"""),44166.6458333333)</f>
        <v>44166.645833333299</v>
      </c>
      <c r="B226" s="1">
        <f ca="1">IFERROR(__xludf.DUMMYFUNCTION("""COMPUTED_VALUE"""),12221.68)</f>
        <v>12221.68</v>
      </c>
    </row>
    <row r="227" spans="1:2" x14ac:dyDescent="0.35">
      <c r="A227" s="2">
        <f ca="1">IFERROR(__xludf.DUMMYFUNCTION("""COMPUTED_VALUE"""),44167.6458333333)</f>
        <v>44167.645833333299</v>
      </c>
      <c r="B227" s="1">
        <f ca="1">IFERROR(__xludf.DUMMYFUNCTION("""COMPUTED_VALUE"""),12047.71)</f>
        <v>12047.71</v>
      </c>
    </row>
    <row r="228" spans="1:2" x14ac:dyDescent="0.35">
      <c r="A228" s="2">
        <f ca="1">IFERROR(__xludf.DUMMYFUNCTION("""COMPUTED_VALUE"""),44168.6458333333)</f>
        <v>44168.645833333299</v>
      </c>
      <c r="B228" s="1">
        <f ca="1">IFERROR(__xludf.DUMMYFUNCTION("""COMPUTED_VALUE"""),12134.69)</f>
        <v>12134.69</v>
      </c>
    </row>
    <row r="229" spans="1:2" x14ac:dyDescent="0.35">
      <c r="A229" s="2">
        <f ca="1">IFERROR(__xludf.DUMMYFUNCTION("""COMPUTED_VALUE"""),44169.6458333333)</f>
        <v>44169.645833333299</v>
      </c>
      <c r="B229" s="1">
        <f ca="1">IFERROR(__xludf.DUMMYFUNCTION("""COMPUTED_VALUE"""),12569.63)</f>
        <v>12569.63</v>
      </c>
    </row>
    <row r="230" spans="1:2" x14ac:dyDescent="0.35">
      <c r="A230" s="2">
        <f ca="1">IFERROR(__xludf.DUMMYFUNCTION("""COMPUTED_VALUE"""),44172.6458333333)</f>
        <v>44172.645833333299</v>
      </c>
      <c r="B230" s="1">
        <f ca="1">IFERROR(__xludf.DUMMYFUNCTION("""COMPUTED_VALUE"""),12439.15)</f>
        <v>12439.15</v>
      </c>
    </row>
    <row r="231" spans="1:2" x14ac:dyDescent="0.35">
      <c r="A231" s="2">
        <f ca="1">IFERROR(__xludf.DUMMYFUNCTION("""COMPUTED_VALUE"""),44173.6458333333)</f>
        <v>44173.645833333299</v>
      </c>
      <c r="B231" s="1">
        <f ca="1">IFERROR(__xludf.DUMMYFUNCTION("""COMPUTED_VALUE"""),12569.63)</f>
        <v>12569.63</v>
      </c>
    </row>
    <row r="232" spans="1:2" x14ac:dyDescent="0.35">
      <c r="A232" s="2">
        <f ca="1">IFERROR(__xludf.DUMMYFUNCTION("""COMPUTED_VALUE"""),44174.6458333333)</f>
        <v>44174.645833333299</v>
      </c>
      <c r="B232" s="1">
        <f ca="1">IFERROR(__xludf.DUMMYFUNCTION("""COMPUTED_VALUE"""),12743.6)</f>
        <v>12743.6</v>
      </c>
    </row>
    <row r="233" spans="1:2" x14ac:dyDescent="0.35">
      <c r="A233" s="2">
        <f ca="1">IFERROR(__xludf.DUMMYFUNCTION("""COMPUTED_VALUE"""),44175.6458333333)</f>
        <v>44175.645833333299</v>
      </c>
      <c r="B233" s="1">
        <f ca="1">IFERROR(__xludf.DUMMYFUNCTION("""COMPUTED_VALUE"""),12439.15)</f>
        <v>12439.15</v>
      </c>
    </row>
    <row r="234" spans="1:2" x14ac:dyDescent="0.35">
      <c r="A234" s="2">
        <f ca="1">IFERROR(__xludf.DUMMYFUNCTION("""COMPUTED_VALUE"""),44176.6458333333)</f>
        <v>44176.645833333299</v>
      </c>
      <c r="B234" s="1">
        <f ca="1">IFERROR(__xludf.DUMMYFUNCTION("""COMPUTED_VALUE"""),12482.64)</f>
        <v>12482.64</v>
      </c>
    </row>
    <row r="235" spans="1:2" x14ac:dyDescent="0.35">
      <c r="A235" s="2">
        <f ca="1">IFERROR(__xludf.DUMMYFUNCTION("""COMPUTED_VALUE"""),44179.6458333333)</f>
        <v>44179.645833333299</v>
      </c>
      <c r="B235" s="1">
        <f ca="1">IFERROR(__xludf.DUMMYFUNCTION("""COMPUTED_VALUE"""),16223.09)</f>
        <v>16223.09</v>
      </c>
    </row>
    <row r="236" spans="1:2" x14ac:dyDescent="0.35">
      <c r="A236" s="2">
        <f ca="1">IFERROR(__xludf.DUMMYFUNCTION("""COMPUTED_VALUE"""),44180.6458333333)</f>
        <v>44180.645833333299</v>
      </c>
      <c r="B236" s="1">
        <f ca="1">IFERROR(__xludf.DUMMYFUNCTION("""COMPUTED_VALUE"""),16658.02)</f>
        <v>16658.02</v>
      </c>
    </row>
    <row r="237" spans="1:2" x14ac:dyDescent="0.35">
      <c r="A237" s="2">
        <f ca="1">IFERROR(__xludf.DUMMYFUNCTION("""COMPUTED_VALUE"""),44181.6458333333)</f>
        <v>44181.645833333299</v>
      </c>
      <c r="B237" s="1">
        <f ca="1">IFERROR(__xludf.DUMMYFUNCTION("""COMPUTED_VALUE"""),16745.01)</f>
        <v>16745.009999999998</v>
      </c>
    </row>
    <row r="238" spans="1:2" x14ac:dyDescent="0.35">
      <c r="A238" s="2">
        <f ca="1">IFERROR(__xludf.DUMMYFUNCTION("""COMPUTED_VALUE"""),44182.6458333333)</f>
        <v>44182.645833333299</v>
      </c>
      <c r="B238" s="1">
        <f ca="1">IFERROR(__xludf.DUMMYFUNCTION("""COMPUTED_VALUE"""),15744.66)</f>
        <v>15744.66</v>
      </c>
    </row>
    <row r="239" spans="1:2" x14ac:dyDescent="0.35">
      <c r="A239" s="2">
        <f ca="1">IFERROR(__xludf.DUMMYFUNCTION("""COMPUTED_VALUE"""),44183.6458333333)</f>
        <v>44183.645833333299</v>
      </c>
      <c r="B239" s="1">
        <f ca="1">IFERROR(__xludf.DUMMYFUNCTION("""COMPUTED_VALUE"""),16397.06)</f>
        <v>16397.060000000001</v>
      </c>
    </row>
    <row r="240" spans="1:2" x14ac:dyDescent="0.35">
      <c r="A240" s="2">
        <f ca="1">IFERROR(__xludf.DUMMYFUNCTION("""COMPUTED_VALUE"""),44187.6458333333)</f>
        <v>44187.645833333299</v>
      </c>
      <c r="B240" s="1">
        <f ca="1">IFERROR(__xludf.DUMMYFUNCTION("""COMPUTED_VALUE"""),14961.77)</f>
        <v>14961.77</v>
      </c>
    </row>
    <row r="241" spans="1:2" x14ac:dyDescent="0.35">
      <c r="A241" s="2">
        <f ca="1">IFERROR(__xludf.DUMMYFUNCTION("""COMPUTED_VALUE"""),44188.6458333333)</f>
        <v>44188.645833333299</v>
      </c>
      <c r="B241" s="1">
        <f ca="1">IFERROR(__xludf.DUMMYFUNCTION("""COMPUTED_VALUE"""),14004.92)</f>
        <v>14004.92</v>
      </c>
    </row>
    <row r="242" spans="1:2" x14ac:dyDescent="0.35">
      <c r="A242" s="2">
        <f ca="1">IFERROR(__xludf.DUMMYFUNCTION("""COMPUTED_VALUE"""),44189.6458333333)</f>
        <v>44189.645833333299</v>
      </c>
      <c r="B242" s="1">
        <f ca="1">IFERROR(__xludf.DUMMYFUNCTION("""COMPUTED_VALUE"""),14222.38)</f>
        <v>14222.38</v>
      </c>
    </row>
    <row r="243" spans="1:2" x14ac:dyDescent="0.35">
      <c r="A243" s="2">
        <f ca="1">IFERROR(__xludf.DUMMYFUNCTION("""COMPUTED_VALUE"""),44193.6458333333)</f>
        <v>44193.645833333299</v>
      </c>
      <c r="B243" s="1">
        <f ca="1">IFERROR(__xludf.DUMMYFUNCTION("""COMPUTED_VALUE"""),13222.03)</f>
        <v>13222.03</v>
      </c>
    </row>
    <row r="244" spans="1:2" x14ac:dyDescent="0.35">
      <c r="A244" s="2">
        <f ca="1">IFERROR(__xludf.DUMMYFUNCTION("""COMPUTED_VALUE"""),44194.6458333333)</f>
        <v>44194.645833333299</v>
      </c>
      <c r="B244" s="1">
        <f ca="1">IFERROR(__xludf.DUMMYFUNCTION("""COMPUTED_VALUE"""),13917.93)</f>
        <v>13917.93</v>
      </c>
    </row>
    <row r="245" spans="1:2" x14ac:dyDescent="0.35">
      <c r="A245" s="2">
        <f ca="1">IFERROR(__xludf.DUMMYFUNCTION("""COMPUTED_VALUE"""),44195.6458333333)</f>
        <v>44195.645833333299</v>
      </c>
      <c r="B245" s="1">
        <f ca="1">IFERROR(__xludf.DUMMYFUNCTION("""COMPUTED_VALUE"""),13917.93)</f>
        <v>13917.93</v>
      </c>
    </row>
    <row r="246" spans="1:2" x14ac:dyDescent="0.35">
      <c r="A246" s="2">
        <f ca="1">IFERROR(__xludf.DUMMYFUNCTION("""COMPUTED_VALUE"""),44200.6458333333)</f>
        <v>44200.645833333299</v>
      </c>
      <c r="B246" s="1">
        <f ca="1">IFERROR(__xludf.DUMMYFUNCTION("""COMPUTED_VALUE"""),13874.44)</f>
        <v>13874.44</v>
      </c>
    </row>
    <row r="247" spans="1:2" x14ac:dyDescent="0.35">
      <c r="A247" s="2">
        <f ca="1">IFERROR(__xludf.DUMMYFUNCTION("""COMPUTED_VALUE"""),44201.6458333333)</f>
        <v>44201.645833333299</v>
      </c>
      <c r="B247" s="1">
        <f ca="1">IFERROR(__xludf.DUMMYFUNCTION("""COMPUTED_VALUE"""),14004.92)</f>
        <v>14004.92</v>
      </c>
    </row>
    <row r="248" spans="1:2" x14ac:dyDescent="0.35">
      <c r="A248" s="2">
        <f ca="1">IFERROR(__xludf.DUMMYFUNCTION("""COMPUTED_VALUE"""),44202.6458333333)</f>
        <v>44202.645833333299</v>
      </c>
      <c r="B248" s="1">
        <f ca="1">IFERROR(__xludf.DUMMYFUNCTION("""COMPUTED_VALUE"""),13787.45)</f>
        <v>13787.45</v>
      </c>
    </row>
    <row r="249" spans="1:2" x14ac:dyDescent="0.35">
      <c r="A249" s="2">
        <f ca="1">IFERROR(__xludf.DUMMYFUNCTION("""COMPUTED_VALUE"""),44203.6458333333)</f>
        <v>44203.645833333299</v>
      </c>
      <c r="B249" s="1">
        <f ca="1">IFERROR(__xludf.DUMMYFUNCTION("""COMPUTED_VALUE"""),13830.94)</f>
        <v>13830.94</v>
      </c>
    </row>
    <row r="250" spans="1:2" x14ac:dyDescent="0.35">
      <c r="A250" s="2">
        <f ca="1">IFERROR(__xludf.DUMMYFUNCTION("""COMPUTED_VALUE"""),44204.6458333333)</f>
        <v>44204.645833333299</v>
      </c>
      <c r="B250" s="1">
        <f ca="1">IFERROR(__xludf.DUMMYFUNCTION("""COMPUTED_VALUE"""),13309.02)</f>
        <v>13309.02</v>
      </c>
    </row>
    <row r="251" spans="1:2" x14ac:dyDescent="0.35">
      <c r="A251" s="2">
        <f ca="1">IFERROR(__xludf.DUMMYFUNCTION("""COMPUTED_VALUE"""),44207.6458333333)</f>
        <v>44207.645833333299</v>
      </c>
      <c r="B251" s="1">
        <f ca="1">IFERROR(__xludf.DUMMYFUNCTION("""COMPUTED_VALUE"""),13178.54)</f>
        <v>13178.54</v>
      </c>
    </row>
    <row r="252" spans="1:2" x14ac:dyDescent="0.35">
      <c r="A252" s="2">
        <f ca="1">IFERROR(__xludf.DUMMYFUNCTION("""COMPUTED_VALUE"""),44208.6458333333)</f>
        <v>44208.645833333299</v>
      </c>
      <c r="B252" s="1">
        <f ca="1">IFERROR(__xludf.DUMMYFUNCTION("""COMPUTED_VALUE"""),13700.46)</f>
        <v>13700.46</v>
      </c>
    </row>
    <row r="253" spans="1:2" x14ac:dyDescent="0.35">
      <c r="A253" s="2">
        <f ca="1">IFERROR(__xludf.DUMMYFUNCTION("""COMPUTED_VALUE"""),44209.6458333333)</f>
        <v>44209.645833333299</v>
      </c>
      <c r="B253" s="1">
        <f ca="1">IFERROR(__xludf.DUMMYFUNCTION("""COMPUTED_VALUE"""),13482.99)</f>
        <v>13482.99</v>
      </c>
    </row>
    <row r="254" spans="1:2" x14ac:dyDescent="0.35">
      <c r="A254" s="2">
        <f ca="1">IFERROR(__xludf.DUMMYFUNCTION("""COMPUTED_VALUE"""),44210.6458333333)</f>
        <v>44210.645833333299</v>
      </c>
      <c r="B254" s="1">
        <f ca="1">IFERROR(__xludf.DUMMYFUNCTION("""COMPUTED_VALUE"""),13265.53)</f>
        <v>13265.53</v>
      </c>
    </row>
    <row r="255" spans="1:2" x14ac:dyDescent="0.35">
      <c r="A255" s="2">
        <f ca="1">IFERROR(__xludf.DUMMYFUNCTION("""COMPUTED_VALUE"""),44211.6458333333)</f>
        <v>44211.645833333299</v>
      </c>
      <c r="B255" s="1">
        <f ca="1">IFERROR(__xludf.DUMMYFUNCTION("""COMPUTED_VALUE"""),13265.53)</f>
        <v>13265.53</v>
      </c>
    </row>
    <row r="256" spans="1:2" x14ac:dyDescent="0.35">
      <c r="A256" s="2">
        <f ca="1">IFERROR(__xludf.DUMMYFUNCTION("""COMPUTED_VALUE"""),44214.6458333333)</f>
        <v>44214.645833333299</v>
      </c>
      <c r="B256" s="1">
        <f ca="1">IFERROR(__xludf.DUMMYFUNCTION("""COMPUTED_VALUE"""),12917.58)</f>
        <v>12917.58</v>
      </c>
    </row>
    <row r="257" spans="1:2" x14ac:dyDescent="0.35">
      <c r="A257" s="2">
        <f ca="1">IFERROR(__xludf.DUMMYFUNCTION("""COMPUTED_VALUE"""),44215.6458333333)</f>
        <v>44215.645833333299</v>
      </c>
      <c r="B257" s="1">
        <f ca="1">IFERROR(__xludf.DUMMYFUNCTION("""COMPUTED_VALUE"""),13048.06)</f>
        <v>13048.06</v>
      </c>
    </row>
    <row r="258" spans="1:2" x14ac:dyDescent="0.35">
      <c r="A258" s="2">
        <f ca="1">IFERROR(__xludf.DUMMYFUNCTION("""COMPUTED_VALUE"""),44216.6458333333)</f>
        <v>44216.645833333299</v>
      </c>
      <c r="B258" s="1">
        <f ca="1">IFERROR(__xludf.DUMMYFUNCTION("""COMPUTED_VALUE"""),12961.07)</f>
        <v>12961.07</v>
      </c>
    </row>
    <row r="259" spans="1:2" x14ac:dyDescent="0.35">
      <c r="A259" s="2">
        <f ca="1">IFERROR(__xludf.DUMMYFUNCTION("""COMPUTED_VALUE"""),44217.6458333333)</f>
        <v>44217.645833333299</v>
      </c>
      <c r="B259" s="1">
        <f ca="1">IFERROR(__xludf.DUMMYFUNCTION("""COMPUTED_VALUE"""),13004.57)</f>
        <v>13004.57</v>
      </c>
    </row>
    <row r="260" spans="1:2" x14ac:dyDescent="0.35">
      <c r="A260" s="2">
        <f ca="1">IFERROR(__xludf.DUMMYFUNCTION("""COMPUTED_VALUE"""),44218.6458333333)</f>
        <v>44218.645833333299</v>
      </c>
      <c r="B260" s="1">
        <f ca="1">IFERROR(__xludf.DUMMYFUNCTION("""COMPUTED_VALUE"""),12526.14)</f>
        <v>12526.14</v>
      </c>
    </row>
    <row r="261" spans="1:2" x14ac:dyDescent="0.35">
      <c r="A261" s="2">
        <f ca="1">IFERROR(__xludf.DUMMYFUNCTION("""COMPUTED_VALUE"""),44221.6458333333)</f>
        <v>44221.645833333299</v>
      </c>
      <c r="B261" s="1">
        <f ca="1">IFERROR(__xludf.DUMMYFUNCTION("""COMPUTED_VALUE"""),12787.1)</f>
        <v>12787.1</v>
      </c>
    </row>
    <row r="262" spans="1:2" x14ac:dyDescent="0.35">
      <c r="A262" s="2">
        <f ca="1">IFERROR(__xludf.DUMMYFUNCTION("""COMPUTED_VALUE"""),44222.6458333333)</f>
        <v>44222.645833333299</v>
      </c>
      <c r="B262" s="1">
        <f ca="1">IFERROR(__xludf.DUMMYFUNCTION("""COMPUTED_VALUE"""),12395.66)</f>
        <v>12395.66</v>
      </c>
    </row>
    <row r="263" spans="1:2" x14ac:dyDescent="0.35">
      <c r="A263" s="2">
        <f ca="1">IFERROR(__xludf.DUMMYFUNCTION("""COMPUTED_VALUE"""),44223.6458333333)</f>
        <v>44223.645833333299</v>
      </c>
      <c r="B263" s="1">
        <f ca="1">IFERROR(__xludf.DUMMYFUNCTION("""COMPUTED_VALUE"""),12178.19)</f>
        <v>12178.19</v>
      </c>
    </row>
    <row r="264" spans="1:2" x14ac:dyDescent="0.35">
      <c r="A264" s="2">
        <f ca="1">IFERROR(__xludf.DUMMYFUNCTION("""COMPUTED_VALUE"""),44224.6458333333)</f>
        <v>44224.645833333299</v>
      </c>
      <c r="B264" s="1">
        <f ca="1">IFERROR(__xludf.DUMMYFUNCTION("""COMPUTED_VALUE"""),11873.73)</f>
        <v>11873.73</v>
      </c>
    </row>
    <row r="265" spans="1:2" x14ac:dyDescent="0.35">
      <c r="A265" s="2">
        <f ca="1">IFERROR(__xludf.DUMMYFUNCTION("""COMPUTED_VALUE"""),44225.6458333333)</f>
        <v>44225.645833333299</v>
      </c>
      <c r="B265" s="1">
        <f ca="1">IFERROR(__xludf.DUMMYFUNCTION("""COMPUTED_VALUE"""),11264.82)</f>
        <v>11264.82</v>
      </c>
    </row>
    <row r="266" spans="1:2" x14ac:dyDescent="0.35">
      <c r="A266" s="2">
        <f ca="1">IFERROR(__xludf.DUMMYFUNCTION("""COMPUTED_VALUE"""),44228.6458333333)</f>
        <v>44228.645833333299</v>
      </c>
      <c r="B266" s="1">
        <f ca="1">IFERROR(__xludf.DUMMYFUNCTION("""COMPUTED_VALUE"""),11743.25)</f>
        <v>11743.25</v>
      </c>
    </row>
    <row r="267" spans="1:2" x14ac:dyDescent="0.35">
      <c r="A267" s="2">
        <f ca="1">IFERROR(__xludf.DUMMYFUNCTION("""COMPUTED_VALUE"""),44229.6458333333)</f>
        <v>44229.645833333299</v>
      </c>
      <c r="B267" s="1">
        <f ca="1">IFERROR(__xludf.DUMMYFUNCTION("""COMPUTED_VALUE"""),11743.25)</f>
        <v>11743.25</v>
      </c>
    </row>
    <row r="268" spans="1:2" x14ac:dyDescent="0.35">
      <c r="A268" s="2">
        <f ca="1">IFERROR(__xludf.DUMMYFUNCTION("""COMPUTED_VALUE"""),44230.6458333333)</f>
        <v>44230.645833333299</v>
      </c>
      <c r="B268" s="1">
        <f ca="1">IFERROR(__xludf.DUMMYFUNCTION("""COMPUTED_VALUE"""),11786.75)</f>
        <v>11786.75</v>
      </c>
    </row>
    <row r="269" spans="1:2" x14ac:dyDescent="0.35">
      <c r="A269" s="2">
        <f ca="1">IFERROR(__xludf.DUMMYFUNCTION("""COMPUTED_VALUE"""),44231.6458333333)</f>
        <v>44231.645833333299</v>
      </c>
      <c r="B269" s="1">
        <f ca="1">IFERROR(__xludf.DUMMYFUNCTION("""COMPUTED_VALUE"""),11786.75)</f>
        <v>11786.75</v>
      </c>
    </row>
    <row r="270" spans="1:2" x14ac:dyDescent="0.35">
      <c r="A270" s="2">
        <f ca="1">IFERROR(__xludf.DUMMYFUNCTION("""COMPUTED_VALUE"""),44232.6458333333)</f>
        <v>44232.645833333299</v>
      </c>
      <c r="B270" s="1">
        <f ca="1">IFERROR(__xludf.DUMMYFUNCTION("""COMPUTED_VALUE"""),11743.25)</f>
        <v>11743.25</v>
      </c>
    </row>
    <row r="271" spans="1:2" x14ac:dyDescent="0.35">
      <c r="A271" s="2">
        <f ca="1">IFERROR(__xludf.DUMMYFUNCTION("""COMPUTED_VALUE"""),44235.6458333333)</f>
        <v>44235.645833333299</v>
      </c>
      <c r="B271" s="1">
        <f ca="1">IFERROR(__xludf.DUMMYFUNCTION("""COMPUTED_VALUE"""),11395.3)</f>
        <v>11395.3</v>
      </c>
    </row>
    <row r="272" spans="1:2" x14ac:dyDescent="0.35">
      <c r="A272" s="2">
        <f ca="1">IFERROR(__xludf.DUMMYFUNCTION("""COMPUTED_VALUE"""),44236.6458333333)</f>
        <v>44236.645833333299</v>
      </c>
      <c r="B272" s="1">
        <f ca="1">IFERROR(__xludf.DUMMYFUNCTION("""COMPUTED_VALUE"""),11351.81)</f>
        <v>11351.81</v>
      </c>
    </row>
    <row r="273" spans="1:2" x14ac:dyDescent="0.35">
      <c r="A273" s="2">
        <f ca="1">IFERROR(__xludf.DUMMYFUNCTION("""COMPUTED_VALUE"""),44237.6458333333)</f>
        <v>44237.645833333299</v>
      </c>
      <c r="B273" s="1">
        <f ca="1">IFERROR(__xludf.DUMMYFUNCTION("""COMPUTED_VALUE"""),11482.29)</f>
        <v>11482.29</v>
      </c>
    </row>
    <row r="274" spans="1:2" x14ac:dyDescent="0.35">
      <c r="A274" s="2">
        <f ca="1">IFERROR(__xludf.DUMMYFUNCTION("""COMPUTED_VALUE"""),44242.6458333333)</f>
        <v>44242.645833333299</v>
      </c>
      <c r="B274" s="1">
        <f ca="1">IFERROR(__xludf.DUMMYFUNCTION("""COMPUTED_VALUE"""),12526.14)</f>
        <v>12526.14</v>
      </c>
    </row>
    <row r="275" spans="1:2" x14ac:dyDescent="0.35">
      <c r="A275" s="2">
        <f ca="1">IFERROR(__xludf.DUMMYFUNCTION("""COMPUTED_VALUE"""),44243.6458333333)</f>
        <v>44243.645833333299</v>
      </c>
      <c r="B275" s="1">
        <f ca="1">IFERROR(__xludf.DUMMYFUNCTION("""COMPUTED_VALUE"""),12004.21)</f>
        <v>12004.21</v>
      </c>
    </row>
    <row r="276" spans="1:2" x14ac:dyDescent="0.35">
      <c r="A276" s="2">
        <f ca="1">IFERROR(__xludf.DUMMYFUNCTION("""COMPUTED_VALUE"""),44244.6458333333)</f>
        <v>44244.645833333299</v>
      </c>
      <c r="B276" s="1">
        <f ca="1">IFERROR(__xludf.DUMMYFUNCTION("""COMPUTED_VALUE"""),12874.08)</f>
        <v>12874.08</v>
      </c>
    </row>
    <row r="277" spans="1:2" x14ac:dyDescent="0.35">
      <c r="A277" s="2">
        <f ca="1">IFERROR(__xludf.DUMMYFUNCTION("""COMPUTED_VALUE"""),44245.6458333333)</f>
        <v>44245.645833333299</v>
      </c>
      <c r="B277" s="1">
        <f ca="1">IFERROR(__xludf.DUMMYFUNCTION("""COMPUTED_VALUE"""),12395.66)</f>
        <v>12395.66</v>
      </c>
    </row>
    <row r="278" spans="1:2" x14ac:dyDescent="0.35">
      <c r="A278" s="2">
        <f ca="1">IFERROR(__xludf.DUMMYFUNCTION("""COMPUTED_VALUE"""),44246.6458333333)</f>
        <v>44246.645833333299</v>
      </c>
      <c r="B278" s="1">
        <f ca="1">IFERROR(__xludf.DUMMYFUNCTION("""COMPUTED_VALUE"""),12178.19)</f>
        <v>12178.19</v>
      </c>
    </row>
    <row r="279" spans="1:2" x14ac:dyDescent="0.35">
      <c r="A279" s="2">
        <f ca="1">IFERROR(__xludf.DUMMYFUNCTION("""COMPUTED_VALUE"""),44249.6458333333)</f>
        <v>44249.645833333299</v>
      </c>
      <c r="B279" s="1">
        <f ca="1">IFERROR(__xludf.DUMMYFUNCTION("""COMPUTED_VALUE"""),12047.71)</f>
        <v>12047.71</v>
      </c>
    </row>
    <row r="280" spans="1:2" x14ac:dyDescent="0.35">
      <c r="A280" s="2">
        <f ca="1">IFERROR(__xludf.DUMMYFUNCTION("""COMPUTED_VALUE"""),44250.6458333333)</f>
        <v>44250.645833333299</v>
      </c>
      <c r="B280" s="1">
        <f ca="1">IFERROR(__xludf.DUMMYFUNCTION("""COMPUTED_VALUE"""),11743.25)</f>
        <v>11743.25</v>
      </c>
    </row>
    <row r="281" spans="1:2" x14ac:dyDescent="0.35">
      <c r="A281" s="2">
        <f ca="1">IFERROR(__xludf.DUMMYFUNCTION("""COMPUTED_VALUE"""),44251.6458333333)</f>
        <v>44251.645833333299</v>
      </c>
      <c r="B281" s="1">
        <f ca="1">IFERROR(__xludf.DUMMYFUNCTION("""COMPUTED_VALUE"""),11308.32)</f>
        <v>11308.32</v>
      </c>
    </row>
    <row r="282" spans="1:2" x14ac:dyDescent="0.35">
      <c r="A282" s="2">
        <f ca="1">IFERROR(__xludf.DUMMYFUNCTION("""COMPUTED_VALUE"""),44252.6458333333)</f>
        <v>44252.645833333299</v>
      </c>
      <c r="B282" s="1">
        <f ca="1">IFERROR(__xludf.DUMMYFUNCTION("""COMPUTED_VALUE"""),11656.27)</f>
        <v>11656.27</v>
      </c>
    </row>
    <row r="283" spans="1:2" x14ac:dyDescent="0.35">
      <c r="A283" s="2">
        <f ca="1">IFERROR(__xludf.DUMMYFUNCTION("""COMPUTED_VALUE"""),44253.6458333333)</f>
        <v>44253.645833333299</v>
      </c>
      <c r="B283" s="1">
        <f ca="1">IFERROR(__xludf.DUMMYFUNCTION("""COMPUTED_VALUE"""),11525.79)</f>
        <v>11525.79</v>
      </c>
    </row>
    <row r="284" spans="1:2" x14ac:dyDescent="0.35">
      <c r="A284" s="2">
        <f ca="1">IFERROR(__xludf.DUMMYFUNCTION("""COMPUTED_VALUE"""),44257.6458333333)</f>
        <v>44257.645833333299</v>
      </c>
      <c r="B284" s="1">
        <f ca="1">IFERROR(__xludf.DUMMYFUNCTION("""COMPUTED_VALUE"""),11960.72)</f>
        <v>11960.72</v>
      </c>
    </row>
    <row r="285" spans="1:2" x14ac:dyDescent="0.35">
      <c r="A285" s="2">
        <f ca="1">IFERROR(__xludf.DUMMYFUNCTION("""COMPUTED_VALUE"""),44258.6458333333)</f>
        <v>44258.645833333299</v>
      </c>
      <c r="B285" s="1">
        <f ca="1">IFERROR(__xludf.DUMMYFUNCTION("""COMPUTED_VALUE"""),11917.23)</f>
        <v>11917.23</v>
      </c>
    </row>
    <row r="286" spans="1:2" x14ac:dyDescent="0.35">
      <c r="A286" s="2">
        <f ca="1">IFERROR(__xludf.DUMMYFUNCTION("""COMPUTED_VALUE"""),44259.6458333333)</f>
        <v>44259.645833333299</v>
      </c>
      <c r="B286" s="1">
        <f ca="1">IFERROR(__xludf.DUMMYFUNCTION("""COMPUTED_VALUE"""),11699.76)</f>
        <v>11699.76</v>
      </c>
    </row>
    <row r="287" spans="1:2" x14ac:dyDescent="0.35">
      <c r="A287" s="2">
        <f ca="1">IFERROR(__xludf.DUMMYFUNCTION("""COMPUTED_VALUE"""),44260.6458333333)</f>
        <v>44260.645833333299</v>
      </c>
      <c r="B287" s="1">
        <f ca="1">IFERROR(__xludf.DUMMYFUNCTION("""COMPUTED_VALUE"""),11438.8)</f>
        <v>11438.8</v>
      </c>
    </row>
    <row r="288" spans="1:2" x14ac:dyDescent="0.35">
      <c r="A288" s="2">
        <f ca="1">IFERROR(__xludf.DUMMYFUNCTION("""COMPUTED_VALUE"""),44263.6458333333)</f>
        <v>44263.645833333299</v>
      </c>
      <c r="B288" s="1">
        <f ca="1">IFERROR(__xludf.DUMMYFUNCTION("""COMPUTED_VALUE"""),11351.81)</f>
        <v>11351.81</v>
      </c>
    </row>
    <row r="289" spans="1:2" x14ac:dyDescent="0.35">
      <c r="A289" s="2">
        <f ca="1">IFERROR(__xludf.DUMMYFUNCTION("""COMPUTED_VALUE"""),44264.6458333333)</f>
        <v>44264.645833333299</v>
      </c>
      <c r="B289" s="1">
        <f ca="1">IFERROR(__xludf.DUMMYFUNCTION("""COMPUTED_VALUE"""),11177.84)</f>
        <v>11177.84</v>
      </c>
    </row>
    <row r="290" spans="1:2" x14ac:dyDescent="0.35">
      <c r="A290" s="2">
        <f ca="1">IFERROR(__xludf.DUMMYFUNCTION("""COMPUTED_VALUE"""),44265.6458333333)</f>
        <v>44265.645833333299</v>
      </c>
      <c r="B290" s="1">
        <f ca="1">IFERROR(__xludf.DUMMYFUNCTION("""COMPUTED_VALUE"""),11003.86)</f>
        <v>11003.86</v>
      </c>
    </row>
    <row r="291" spans="1:2" x14ac:dyDescent="0.35">
      <c r="A291" s="2">
        <f ca="1">IFERROR(__xludf.DUMMYFUNCTION("""COMPUTED_VALUE"""),44266.6458333333)</f>
        <v>44266.645833333299</v>
      </c>
      <c r="B291" s="1">
        <f ca="1">IFERROR(__xludf.DUMMYFUNCTION("""COMPUTED_VALUE"""),11134.34)</f>
        <v>11134.34</v>
      </c>
    </row>
    <row r="292" spans="1:2" x14ac:dyDescent="0.35">
      <c r="A292" s="2">
        <f ca="1">IFERROR(__xludf.DUMMYFUNCTION("""COMPUTED_VALUE"""),44267.6458333333)</f>
        <v>44267.645833333299</v>
      </c>
      <c r="B292" s="1">
        <f ca="1">IFERROR(__xludf.DUMMYFUNCTION("""COMPUTED_VALUE"""),11482.29)</f>
        <v>11482.29</v>
      </c>
    </row>
    <row r="293" spans="1:2" x14ac:dyDescent="0.35">
      <c r="A293" s="2">
        <f ca="1">IFERROR(__xludf.DUMMYFUNCTION("""COMPUTED_VALUE"""),44270.6458333333)</f>
        <v>44270.645833333299</v>
      </c>
      <c r="B293" s="1">
        <f ca="1">IFERROR(__xludf.DUMMYFUNCTION("""COMPUTED_VALUE"""),11438.8)</f>
        <v>11438.8</v>
      </c>
    </row>
    <row r="294" spans="1:2" x14ac:dyDescent="0.35">
      <c r="A294" s="2">
        <f ca="1">IFERROR(__xludf.DUMMYFUNCTION("""COMPUTED_VALUE"""),44271.6458333333)</f>
        <v>44271.645833333299</v>
      </c>
      <c r="B294" s="1">
        <f ca="1">IFERROR(__xludf.DUMMYFUNCTION("""COMPUTED_VALUE"""),11569.28)</f>
        <v>11569.28</v>
      </c>
    </row>
    <row r="295" spans="1:2" x14ac:dyDescent="0.35">
      <c r="A295" s="2">
        <f ca="1">IFERROR(__xludf.DUMMYFUNCTION("""COMPUTED_VALUE"""),44272.6458333333)</f>
        <v>44272.645833333299</v>
      </c>
      <c r="B295" s="1">
        <f ca="1">IFERROR(__xludf.DUMMYFUNCTION("""COMPUTED_VALUE"""),11482.29)</f>
        <v>11482.29</v>
      </c>
    </row>
    <row r="296" spans="1:2" x14ac:dyDescent="0.35">
      <c r="A296" s="2">
        <f ca="1">IFERROR(__xludf.DUMMYFUNCTION("""COMPUTED_VALUE"""),44273.6458333333)</f>
        <v>44273.645833333299</v>
      </c>
      <c r="B296" s="1">
        <f ca="1">IFERROR(__xludf.DUMMYFUNCTION("""COMPUTED_VALUE"""),11612.77)</f>
        <v>11612.77</v>
      </c>
    </row>
    <row r="297" spans="1:2" x14ac:dyDescent="0.35">
      <c r="A297" s="2">
        <f ca="1">IFERROR(__xludf.DUMMYFUNCTION("""COMPUTED_VALUE"""),44274.6458333333)</f>
        <v>44274.645833333299</v>
      </c>
      <c r="B297" s="1">
        <f ca="1">IFERROR(__xludf.DUMMYFUNCTION("""COMPUTED_VALUE"""),11612.77)</f>
        <v>11612.77</v>
      </c>
    </row>
    <row r="298" spans="1:2" x14ac:dyDescent="0.35">
      <c r="A298" s="2">
        <f ca="1">IFERROR(__xludf.DUMMYFUNCTION("""COMPUTED_VALUE"""),44277.6458333333)</f>
        <v>44277.645833333299</v>
      </c>
      <c r="B298" s="1">
        <f ca="1">IFERROR(__xludf.DUMMYFUNCTION("""COMPUTED_VALUE"""),11525.79)</f>
        <v>11525.79</v>
      </c>
    </row>
    <row r="299" spans="1:2" x14ac:dyDescent="0.35">
      <c r="A299" s="2">
        <f ca="1">IFERROR(__xludf.DUMMYFUNCTION("""COMPUTED_VALUE"""),44278.6458333333)</f>
        <v>44278.645833333299</v>
      </c>
      <c r="B299" s="1">
        <f ca="1">IFERROR(__xludf.DUMMYFUNCTION("""COMPUTED_VALUE"""),11525.79)</f>
        <v>11525.79</v>
      </c>
    </row>
    <row r="300" spans="1:2" x14ac:dyDescent="0.35">
      <c r="A300" s="2">
        <f ca="1">IFERROR(__xludf.DUMMYFUNCTION("""COMPUTED_VALUE"""),44279.6458333333)</f>
        <v>44279.645833333299</v>
      </c>
      <c r="B300" s="1">
        <f ca="1">IFERROR(__xludf.DUMMYFUNCTION("""COMPUTED_VALUE"""),11438.8)</f>
        <v>11438.8</v>
      </c>
    </row>
    <row r="301" spans="1:2" x14ac:dyDescent="0.35">
      <c r="A301" s="2">
        <f ca="1">IFERROR(__xludf.DUMMYFUNCTION("""COMPUTED_VALUE"""),44280.6458333333)</f>
        <v>44280.645833333299</v>
      </c>
      <c r="B301" s="1">
        <f ca="1">IFERROR(__xludf.DUMMYFUNCTION("""COMPUTED_VALUE"""),11308.32)</f>
        <v>11308.32</v>
      </c>
    </row>
    <row r="302" spans="1:2" x14ac:dyDescent="0.35">
      <c r="A302" s="2">
        <f ca="1">IFERROR(__xludf.DUMMYFUNCTION("""COMPUTED_VALUE"""),44281.6458333333)</f>
        <v>44281.645833333299</v>
      </c>
      <c r="B302" s="1">
        <f ca="1">IFERROR(__xludf.DUMMYFUNCTION("""COMPUTED_VALUE"""),11351.81)</f>
        <v>11351.81</v>
      </c>
    </row>
    <row r="303" spans="1:2" x14ac:dyDescent="0.35">
      <c r="A303" s="2">
        <f ca="1">IFERROR(__xludf.DUMMYFUNCTION("""COMPUTED_VALUE"""),44284.6458333333)</f>
        <v>44284.645833333299</v>
      </c>
      <c r="B303" s="1">
        <f ca="1">IFERROR(__xludf.DUMMYFUNCTION("""COMPUTED_VALUE"""),11308.32)</f>
        <v>11308.32</v>
      </c>
    </row>
    <row r="304" spans="1:2" x14ac:dyDescent="0.35">
      <c r="A304" s="2">
        <f ca="1">IFERROR(__xludf.DUMMYFUNCTION("""COMPUTED_VALUE"""),44285.6458333333)</f>
        <v>44285.645833333299</v>
      </c>
      <c r="B304" s="1">
        <f ca="1">IFERROR(__xludf.DUMMYFUNCTION("""COMPUTED_VALUE"""),11351.81)</f>
        <v>11351.81</v>
      </c>
    </row>
    <row r="305" spans="1:2" x14ac:dyDescent="0.35">
      <c r="A305" s="2">
        <f ca="1">IFERROR(__xludf.DUMMYFUNCTION("""COMPUTED_VALUE"""),44286.6458333333)</f>
        <v>44286.645833333299</v>
      </c>
      <c r="B305" s="1">
        <f ca="1">IFERROR(__xludf.DUMMYFUNCTION("""COMPUTED_VALUE"""),11482.29)</f>
        <v>11482.29</v>
      </c>
    </row>
    <row r="306" spans="1:2" x14ac:dyDescent="0.35">
      <c r="A306" s="2">
        <f ca="1">IFERROR(__xludf.DUMMYFUNCTION("""COMPUTED_VALUE"""),44287.6458333333)</f>
        <v>44287.645833333299</v>
      </c>
      <c r="B306" s="1">
        <f ca="1">IFERROR(__xludf.DUMMYFUNCTION("""COMPUTED_VALUE"""),11743.25)</f>
        <v>11743.25</v>
      </c>
    </row>
    <row r="307" spans="1:2" x14ac:dyDescent="0.35">
      <c r="A307" s="2">
        <f ca="1">IFERROR(__xludf.DUMMYFUNCTION("""COMPUTED_VALUE"""),44288.6458333333)</f>
        <v>44288.645833333299</v>
      </c>
      <c r="B307" s="1">
        <f ca="1">IFERROR(__xludf.DUMMYFUNCTION("""COMPUTED_VALUE"""),11743.25)</f>
        <v>11743.25</v>
      </c>
    </row>
    <row r="308" spans="1:2" x14ac:dyDescent="0.35">
      <c r="A308" s="2">
        <f ca="1">IFERROR(__xludf.DUMMYFUNCTION("""COMPUTED_VALUE"""),44291.6458333333)</f>
        <v>44291.645833333299</v>
      </c>
      <c r="B308" s="1">
        <f ca="1">IFERROR(__xludf.DUMMYFUNCTION("""COMPUTED_VALUE"""),11569.28)</f>
        <v>11569.28</v>
      </c>
    </row>
    <row r="309" spans="1:2" x14ac:dyDescent="0.35">
      <c r="A309" s="2">
        <f ca="1">IFERROR(__xludf.DUMMYFUNCTION("""COMPUTED_VALUE"""),44292.6458333333)</f>
        <v>44292.645833333299</v>
      </c>
      <c r="B309" s="1">
        <f ca="1">IFERROR(__xludf.DUMMYFUNCTION("""COMPUTED_VALUE"""),11699.76)</f>
        <v>11699.76</v>
      </c>
    </row>
    <row r="310" spans="1:2" x14ac:dyDescent="0.35">
      <c r="A310" s="2">
        <f ca="1">IFERROR(__xludf.DUMMYFUNCTION("""COMPUTED_VALUE"""),44293.6458333333)</f>
        <v>44293.645833333299</v>
      </c>
      <c r="B310" s="1">
        <f ca="1">IFERROR(__xludf.DUMMYFUNCTION("""COMPUTED_VALUE"""),11830.24)</f>
        <v>11830.24</v>
      </c>
    </row>
    <row r="311" spans="1:2" x14ac:dyDescent="0.35">
      <c r="A311" s="2">
        <f ca="1">IFERROR(__xludf.DUMMYFUNCTION("""COMPUTED_VALUE"""),44294.6458333333)</f>
        <v>44294.645833333299</v>
      </c>
      <c r="B311" s="1">
        <f ca="1">IFERROR(__xludf.DUMMYFUNCTION("""COMPUTED_VALUE"""),12091.2)</f>
        <v>12091.2</v>
      </c>
    </row>
    <row r="312" spans="1:2" x14ac:dyDescent="0.35">
      <c r="A312" s="2">
        <f ca="1">IFERROR(__xludf.DUMMYFUNCTION("""COMPUTED_VALUE"""),44295.6458333333)</f>
        <v>44295.645833333299</v>
      </c>
      <c r="B312" s="1">
        <f ca="1">IFERROR(__xludf.DUMMYFUNCTION("""COMPUTED_VALUE"""),12004.21)</f>
        <v>12004.21</v>
      </c>
    </row>
    <row r="313" spans="1:2" x14ac:dyDescent="0.35">
      <c r="A313" s="2">
        <f ca="1">IFERROR(__xludf.DUMMYFUNCTION("""COMPUTED_VALUE"""),44298.6458333333)</f>
        <v>44298.645833333299</v>
      </c>
      <c r="B313" s="1">
        <f ca="1">IFERROR(__xludf.DUMMYFUNCTION("""COMPUTED_VALUE"""),12004.21)</f>
        <v>12004.21</v>
      </c>
    </row>
    <row r="314" spans="1:2" x14ac:dyDescent="0.35">
      <c r="A314" s="2">
        <f ca="1">IFERROR(__xludf.DUMMYFUNCTION("""COMPUTED_VALUE"""),44299.6458333333)</f>
        <v>44299.645833333299</v>
      </c>
      <c r="B314" s="1">
        <f ca="1">IFERROR(__xludf.DUMMYFUNCTION("""COMPUTED_VALUE"""),11960.72)</f>
        <v>11960.72</v>
      </c>
    </row>
    <row r="315" spans="1:2" x14ac:dyDescent="0.35">
      <c r="A315" s="2">
        <f ca="1">IFERROR(__xludf.DUMMYFUNCTION("""COMPUTED_VALUE"""),44300.6458333333)</f>
        <v>44300.645833333299</v>
      </c>
      <c r="B315" s="1">
        <f ca="1">IFERROR(__xludf.DUMMYFUNCTION("""COMPUTED_VALUE"""),12221.68)</f>
        <v>12221.68</v>
      </c>
    </row>
    <row r="316" spans="1:2" x14ac:dyDescent="0.35">
      <c r="A316" s="2">
        <f ca="1">IFERROR(__xludf.DUMMYFUNCTION("""COMPUTED_VALUE"""),44301.6458333333)</f>
        <v>44301.645833333299</v>
      </c>
      <c r="B316" s="1">
        <f ca="1">IFERROR(__xludf.DUMMYFUNCTION("""COMPUTED_VALUE"""),12004.21)</f>
        <v>12004.21</v>
      </c>
    </row>
    <row r="317" spans="1:2" x14ac:dyDescent="0.35">
      <c r="A317" s="2">
        <f ca="1">IFERROR(__xludf.DUMMYFUNCTION("""COMPUTED_VALUE"""),44302.6458333333)</f>
        <v>44302.645833333299</v>
      </c>
      <c r="B317" s="1">
        <f ca="1">IFERROR(__xludf.DUMMYFUNCTION("""COMPUTED_VALUE"""),11960.72)</f>
        <v>11960.72</v>
      </c>
    </row>
    <row r="318" spans="1:2" x14ac:dyDescent="0.35">
      <c r="A318" s="2">
        <f ca="1">IFERROR(__xludf.DUMMYFUNCTION("""COMPUTED_VALUE"""),44305.6458333333)</f>
        <v>44305.645833333299</v>
      </c>
      <c r="B318" s="1">
        <f ca="1">IFERROR(__xludf.DUMMYFUNCTION("""COMPUTED_VALUE"""),12221.68)</f>
        <v>12221.68</v>
      </c>
    </row>
    <row r="319" spans="1:2" x14ac:dyDescent="0.35">
      <c r="A319" s="2">
        <f ca="1">IFERROR(__xludf.DUMMYFUNCTION("""COMPUTED_VALUE"""),44306.6458333333)</f>
        <v>44306.645833333299</v>
      </c>
      <c r="B319" s="1">
        <f ca="1">IFERROR(__xludf.DUMMYFUNCTION("""COMPUTED_VALUE"""),12178.19)</f>
        <v>12178.19</v>
      </c>
    </row>
    <row r="320" spans="1:2" x14ac:dyDescent="0.35">
      <c r="A320" s="2">
        <f ca="1">IFERROR(__xludf.DUMMYFUNCTION("""COMPUTED_VALUE"""),44307.6458333333)</f>
        <v>44307.645833333299</v>
      </c>
      <c r="B320" s="1">
        <f ca="1">IFERROR(__xludf.DUMMYFUNCTION("""COMPUTED_VALUE"""),12047.71)</f>
        <v>12047.71</v>
      </c>
    </row>
    <row r="321" spans="1:2" x14ac:dyDescent="0.35">
      <c r="A321" s="2">
        <f ca="1">IFERROR(__xludf.DUMMYFUNCTION("""COMPUTED_VALUE"""),44308.6458333333)</f>
        <v>44308.645833333299</v>
      </c>
      <c r="B321" s="1">
        <f ca="1">IFERROR(__xludf.DUMMYFUNCTION("""COMPUTED_VALUE"""),12047.71)</f>
        <v>12047.71</v>
      </c>
    </row>
    <row r="322" spans="1:2" x14ac:dyDescent="0.35">
      <c r="A322" s="2">
        <f ca="1">IFERROR(__xludf.DUMMYFUNCTION("""COMPUTED_VALUE"""),44309.6458333333)</f>
        <v>44309.645833333299</v>
      </c>
      <c r="B322" s="1">
        <f ca="1">IFERROR(__xludf.DUMMYFUNCTION("""COMPUTED_VALUE"""),12004.21)</f>
        <v>12004.21</v>
      </c>
    </row>
    <row r="323" spans="1:2" x14ac:dyDescent="0.35">
      <c r="A323" s="2">
        <f ca="1">IFERROR(__xludf.DUMMYFUNCTION("""COMPUTED_VALUE"""),44312.6458333333)</f>
        <v>44312.645833333299</v>
      </c>
      <c r="B323" s="1">
        <f ca="1">IFERROR(__xludf.DUMMYFUNCTION("""COMPUTED_VALUE"""),12656.62)</f>
        <v>12656.62</v>
      </c>
    </row>
    <row r="324" spans="1:2" x14ac:dyDescent="0.35">
      <c r="A324" s="2">
        <f ca="1">IFERROR(__xludf.DUMMYFUNCTION("""COMPUTED_VALUE"""),44313.6458333333)</f>
        <v>44313.645833333299</v>
      </c>
      <c r="B324" s="1">
        <f ca="1">IFERROR(__xludf.DUMMYFUNCTION("""COMPUTED_VALUE"""),12265.18)</f>
        <v>12265.18</v>
      </c>
    </row>
    <row r="325" spans="1:2" x14ac:dyDescent="0.35">
      <c r="A325" s="2">
        <f ca="1">IFERROR(__xludf.DUMMYFUNCTION("""COMPUTED_VALUE"""),44314.6458333333)</f>
        <v>44314.645833333299</v>
      </c>
      <c r="B325" s="1">
        <f ca="1">IFERROR(__xludf.DUMMYFUNCTION("""COMPUTED_VALUE"""),11873.73)</f>
        <v>11873.73</v>
      </c>
    </row>
    <row r="326" spans="1:2" x14ac:dyDescent="0.35">
      <c r="A326" s="2">
        <f ca="1">IFERROR(__xludf.DUMMYFUNCTION("""COMPUTED_VALUE"""),44315.6458333333)</f>
        <v>44315.645833333299</v>
      </c>
      <c r="B326" s="1">
        <f ca="1">IFERROR(__xludf.DUMMYFUNCTION("""COMPUTED_VALUE"""),11873.73)</f>
        <v>11873.73</v>
      </c>
    </row>
    <row r="327" spans="1:2" x14ac:dyDescent="0.35">
      <c r="A327" s="2">
        <f ca="1">IFERROR(__xludf.DUMMYFUNCTION("""COMPUTED_VALUE"""),44316.6458333333)</f>
        <v>44316.645833333299</v>
      </c>
      <c r="B327" s="1">
        <f ca="1">IFERROR(__xludf.DUMMYFUNCTION("""COMPUTED_VALUE"""),11699.76)</f>
        <v>11699.76</v>
      </c>
    </row>
    <row r="328" spans="1:2" x14ac:dyDescent="0.35">
      <c r="A328" s="2">
        <f ca="1">IFERROR(__xludf.DUMMYFUNCTION("""COMPUTED_VALUE"""),44319.6458333333)</f>
        <v>44319.645833333299</v>
      </c>
      <c r="B328" s="1">
        <f ca="1">IFERROR(__xludf.DUMMYFUNCTION("""COMPUTED_VALUE"""),11743.25)</f>
        <v>11743.25</v>
      </c>
    </row>
    <row r="329" spans="1:2" x14ac:dyDescent="0.35">
      <c r="A329" s="2">
        <f ca="1">IFERROR(__xludf.DUMMYFUNCTION("""COMPUTED_VALUE"""),44320.6458333333)</f>
        <v>44320.645833333299</v>
      </c>
      <c r="B329" s="1">
        <f ca="1">IFERROR(__xludf.DUMMYFUNCTION("""COMPUTED_VALUE"""),11612.77)</f>
        <v>11612.77</v>
      </c>
    </row>
    <row r="330" spans="1:2" x14ac:dyDescent="0.35">
      <c r="A330" s="2">
        <f ca="1">IFERROR(__xludf.DUMMYFUNCTION("""COMPUTED_VALUE"""),44322.6458333333)</f>
        <v>44322.645833333299</v>
      </c>
      <c r="B330" s="1">
        <f ca="1">IFERROR(__xludf.DUMMYFUNCTION("""COMPUTED_VALUE"""),11830.24)</f>
        <v>11830.24</v>
      </c>
    </row>
    <row r="331" spans="1:2" x14ac:dyDescent="0.35">
      <c r="A331" s="2">
        <f ca="1">IFERROR(__xludf.DUMMYFUNCTION("""COMPUTED_VALUE"""),44323.6458333333)</f>
        <v>44323.645833333299</v>
      </c>
      <c r="B331" s="1">
        <f ca="1">IFERROR(__xludf.DUMMYFUNCTION("""COMPUTED_VALUE"""),11873.73)</f>
        <v>11873.73</v>
      </c>
    </row>
    <row r="332" spans="1:2" x14ac:dyDescent="0.35">
      <c r="A332" s="2">
        <f ca="1">IFERROR(__xludf.DUMMYFUNCTION("""COMPUTED_VALUE"""),44326.6458333333)</f>
        <v>44326.645833333299</v>
      </c>
      <c r="B332" s="1">
        <f ca="1">IFERROR(__xludf.DUMMYFUNCTION("""COMPUTED_VALUE"""),11873.73)</f>
        <v>11873.73</v>
      </c>
    </row>
    <row r="333" spans="1:2" x14ac:dyDescent="0.35">
      <c r="A333" s="2">
        <f ca="1">IFERROR(__xludf.DUMMYFUNCTION("""COMPUTED_VALUE"""),44327.6458333333)</f>
        <v>44327.645833333299</v>
      </c>
      <c r="B333" s="1">
        <f ca="1">IFERROR(__xludf.DUMMYFUNCTION("""COMPUTED_VALUE"""),11743.25)</f>
        <v>11743.25</v>
      </c>
    </row>
    <row r="334" spans="1:2" x14ac:dyDescent="0.35">
      <c r="A334" s="2">
        <f ca="1">IFERROR(__xludf.DUMMYFUNCTION("""COMPUTED_VALUE"""),44328.6458333333)</f>
        <v>44328.645833333299</v>
      </c>
      <c r="B334" s="1">
        <f ca="1">IFERROR(__xludf.DUMMYFUNCTION("""COMPUTED_VALUE"""),11351.81)</f>
        <v>11351.81</v>
      </c>
    </row>
    <row r="335" spans="1:2" x14ac:dyDescent="0.35">
      <c r="A335" s="2">
        <f ca="1">IFERROR(__xludf.DUMMYFUNCTION("""COMPUTED_VALUE"""),44329.6458333333)</f>
        <v>44329.645833333299</v>
      </c>
      <c r="B335" s="1">
        <f ca="1">IFERROR(__xludf.DUMMYFUNCTION("""COMPUTED_VALUE"""),11264.82)</f>
        <v>11264.82</v>
      </c>
    </row>
    <row r="336" spans="1:2" x14ac:dyDescent="0.35">
      <c r="A336" s="2">
        <f ca="1">IFERROR(__xludf.DUMMYFUNCTION("""COMPUTED_VALUE"""),44330.6458333333)</f>
        <v>44330.645833333299</v>
      </c>
      <c r="B336" s="1">
        <f ca="1">IFERROR(__xludf.DUMMYFUNCTION("""COMPUTED_VALUE"""),11482.29)</f>
        <v>11482.29</v>
      </c>
    </row>
    <row r="337" spans="1:2" x14ac:dyDescent="0.35">
      <c r="A337" s="2">
        <f ca="1">IFERROR(__xludf.DUMMYFUNCTION("""COMPUTED_VALUE"""),44333.6458333333)</f>
        <v>44333.645833333299</v>
      </c>
      <c r="B337" s="1">
        <f ca="1">IFERROR(__xludf.DUMMYFUNCTION("""COMPUTED_VALUE"""),11308.32)</f>
        <v>11308.32</v>
      </c>
    </row>
    <row r="338" spans="1:2" x14ac:dyDescent="0.35">
      <c r="A338" s="2">
        <f ca="1">IFERROR(__xludf.DUMMYFUNCTION("""COMPUTED_VALUE"""),44334.6458333333)</f>
        <v>44334.645833333299</v>
      </c>
      <c r="B338" s="1">
        <f ca="1">IFERROR(__xludf.DUMMYFUNCTION("""COMPUTED_VALUE"""),11395.3)</f>
        <v>11395.3</v>
      </c>
    </row>
    <row r="339" spans="1:2" x14ac:dyDescent="0.35">
      <c r="A339" s="2">
        <f ca="1">IFERROR(__xludf.DUMMYFUNCTION("""COMPUTED_VALUE"""),44336.6458333333)</f>
        <v>44336.645833333299</v>
      </c>
      <c r="B339" s="1">
        <f ca="1">IFERROR(__xludf.DUMMYFUNCTION("""COMPUTED_VALUE"""),11612.77)</f>
        <v>11612.77</v>
      </c>
    </row>
    <row r="340" spans="1:2" x14ac:dyDescent="0.35">
      <c r="A340" s="2">
        <f ca="1">IFERROR(__xludf.DUMMYFUNCTION("""COMPUTED_VALUE"""),44337.6458333333)</f>
        <v>44337.645833333299</v>
      </c>
      <c r="B340" s="1">
        <f ca="1">IFERROR(__xludf.DUMMYFUNCTION("""COMPUTED_VALUE"""),11525.79)</f>
        <v>11525.79</v>
      </c>
    </row>
    <row r="341" spans="1:2" x14ac:dyDescent="0.35">
      <c r="A341" s="2">
        <f ca="1">IFERROR(__xludf.DUMMYFUNCTION("""COMPUTED_VALUE"""),44340.6458333333)</f>
        <v>44340.645833333299</v>
      </c>
      <c r="B341" s="1">
        <f ca="1">IFERROR(__xludf.DUMMYFUNCTION("""COMPUTED_VALUE"""),11395.3)</f>
        <v>11395.3</v>
      </c>
    </row>
    <row r="342" spans="1:2" x14ac:dyDescent="0.35">
      <c r="A342" s="2">
        <f ca="1">IFERROR(__xludf.DUMMYFUNCTION("""COMPUTED_VALUE"""),44341.6458333333)</f>
        <v>44341.645833333299</v>
      </c>
      <c r="B342" s="1">
        <f ca="1">IFERROR(__xludf.DUMMYFUNCTION("""COMPUTED_VALUE"""),11395.3)</f>
        <v>11395.3</v>
      </c>
    </row>
    <row r="343" spans="1:2" x14ac:dyDescent="0.35">
      <c r="A343" s="2">
        <f ca="1">IFERROR(__xludf.DUMMYFUNCTION("""COMPUTED_VALUE"""),44342.6458333333)</f>
        <v>44342.645833333299</v>
      </c>
      <c r="B343" s="1">
        <f ca="1">IFERROR(__xludf.DUMMYFUNCTION("""COMPUTED_VALUE"""),11308.32)</f>
        <v>11308.32</v>
      </c>
    </row>
    <row r="344" spans="1:2" x14ac:dyDescent="0.35">
      <c r="A344" s="2">
        <f ca="1">IFERROR(__xludf.DUMMYFUNCTION("""COMPUTED_VALUE"""),44343.6458333333)</f>
        <v>44343.645833333299</v>
      </c>
      <c r="B344" s="1">
        <f ca="1">IFERROR(__xludf.DUMMYFUNCTION("""COMPUTED_VALUE"""),11308.32)</f>
        <v>11308.32</v>
      </c>
    </row>
    <row r="345" spans="1:2" x14ac:dyDescent="0.35">
      <c r="A345" s="2">
        <f ca="1">IFERROR(__xludf.DUMMYFUNCTION("""COMPUTED_VALUE"""),44344.6458333333)</f>
        <v>44344.645833333299</v>
      </c>
      <c r="B345" s="1">
        <f ca="1">IFERROR(__xludf.DUMMYFUNCTION("""COMPUTED_VALUE"""),11525.79)</f>
        <v>11525.79</v>
      </c>
    </row>
    <row r="346" spans="1:2" x14ac:dyDescent="0.35">
      <c r="A346" s="2">
        <f ca="1">IFERROR(__xludf.DUMMYFUNCTION("""COMPUTED_VALUE"""),44347.6458333333)</f>
        <v>44347.645833333299</v>
      </c>
      <c r="B346" s="1">
        <f ca="1">IFERROR(__xludf.DUMMYFUNCTION("""COMPUTED_VALUE"""),11569.28)</f>
        <v>11569.28</v>
      </c>
    </row>
    <row r="347" spans="1:2" x14ac:dyDescent="0.35">
      <c r="A347" s="2">
        <f ca="1">IFERROR(__xludf.DUMMYFUNCTION("""COMPUTED_VALUE"""),44348.6458333333)</f>
        <v>44348.645833333299</v>
      </c>
      <c r="B347" s="1">
        <f ca="1">IFERROR(__xludf.DUMMYFUNCTION("""COMPUTED_VALUE"""),11569.28)</f>
        <v>11569.28</v>
      </c>
    </row>
    <row r="348" spans="1:2" x14ac:dyDescent="0.35">
      <c r="A348" s="2">
        <f ca="1">IFERROR(__xludf.DUMMYFUNCTION("""COMPUTED_VALUE"""),44349.6458333333)</f>
        <v>44349.645833333299</v>
      </c>
      <c r="B348" s="1">
        <f ca="1">IFERROR(__xludf.DUMMYFUNCTION("""COMPUTED_VALUE"""),11395.3)</f>
        <v>11395.3</v>
      </c>
    </row>
    <row r="349" spans="1:2" x14ac:dyDescent="0.35">
      <c r="A349" s="2">
        <f ca="1">IFERROR(__xludf.DUMMYFUNCTION("""COMPUTED_VALUE"""),44350.6458333333)</f>
        <v>44350.645833333299</v>
      </c>
      <c r="B349" s="1">
        <f ca="1">IFERROR(__xludf.DUMMYFUNCTION("""COMPUTED_VALUE"""),11395.3)</f>
        <v>11395.3</v>
      </c>
    </row>
    <row r="350" spans="1:2" x14ac:dyDescent="0.35">
      <c r="A350" s="2">
        <f ca="1">IFERROR(__xludf.DUMMYFUNCTION("""COMPUTED_VALUE"""),44351.6458333333)</f>
        <v>44351.645833333299</v>
      </c>
      <c r="B350" s="1">
        <f ca="1">IFERROR(__xludf.DUMMYFUNCTION("""COMPUTED_VALUE"""),11525.79)</f>
        <v>11525.79</v>
      </c>
    </row>
    <row r="351" spans="1:2" x14ac:dyDescent="0.35">
      <c r="A351" s="2">
        <f ca="1">IFERROR(__xludf.DUMMYFUNCTION("""COMPUTED_VALUE"""),44354.6458333333)</f>
        <v>44354.645833333299</v>
      </c>
      <c r="B351" s="1">
        <f ca="1">IFERROR(__xludf.DUMMYFUNCTION("""COMPUTED_VALUE"""),11308.32)</f>
        <v>11308.32</v>
      </c>
    </row>
    <row r="352" spans="1:2" x14ac:dyDescent="0.35">
      <c r="A352" s="2">
        <f ca="1">IFERROR(__xludf.DUMMYFUNCTION("""COMPUTED_VALUE"""),44355.6458333333)</f>
        <v>44355.645833333299</v>
      </c>
      <c r="B352" s="1">
        <f ca="1">IFERROR(__xludf.DUMMYFUNCTION("""COMPUTED_VALUE"""),11482.29)</f>
        <v>11482.29</v>
      </c>
    </row>
    <row r="353" spans="1:2" x14ac:dyDescent="0.35">
      <c r="A353" s="2">
        <f ca="1">IFERROR(__xludf.DUMMYFUNCTION("""COMPUTED_VALUE"""),44356.6458333333)</f>
        <v>44356.645833333299</v>
      </c>
      <c r="B353" s="1">
        <f ca="1">IFERROR(__xludf.DUMMYFUNCTION("""COMPUTED_VALUE"""),11438.8)</f>
        <v>11438.8</v>
      </c>
    </row>
    <row r="354" spans="1:2" x14ac:dyDescent="0.35">
      <c r="A354" s="2">
        <f ca="1">IFERROR(__xludf.DUMMYFUNCTION("""COMPUTED_VALUE"""),44357.6458333333)</f>
        <v>44357.645833333299</v>
      </c>
      <c r="B354" s="1">
        <f ca="1">IFERROR(__xludf.DUMMYFUNCTION("""COMPUTED_VALUE"""),11482.29)</f>
        <v>11482.29</v>
      </c>
    </row>
    <row r="355" spans="1:2" x14ac:dyDescent="0.35">
      <c r="A355" s="2">
        <f ca="1">IFERROR(__xludf.DUMMYFUNCTION("""COMPUTED_VALUE"""),44358.6458333333)</f>
        <v>44358.645833333299</v>
      </c>
      <c r="B355" s="1">
        <f ca="1">IFERROR(__xludf.DUMMYFUNCTION("""COMPUTED_VALUE"""),11438.8)</f>
        <v>11438.8</v>
      </c>
    </row>
    <row r="356" spans="1:2" x14ac:dyDescent="0.35">
      <c r="A356" s="2">
        <f ca="1">IFERROR(__xludf.DUMMYFUNCTION("""COMPUTED_VALUE"""),44361.6458333333)</f>
        <v>44361.645833333299</v>
      </c>
      <c r="B356" s="1">
        <f ca="1">IFERROR(__xludf.DUMMYFUNCTION("""COMPUTED_VALUE"""),11525.79)</f>
        <v>11525.79</v>
      </c>
    </row>
    <row r="357" spans="1:2" x14ac:dyDescent="0.35">
      <c r="A357" s="2">
        <f ca="1">IFERROR(__xludf.DUMMYFUNCTION("""COMPUTED_VALUE"""),44362.6458333333)</f>
        <v>44362.645833333299</v>
      </c>
      <c r="B357" s="1">
        <f ca="1">IFERROR(__xludf.DUMMYFUNCTION("""COMPUTED_VALUE"""),11438.8)</f>
        <v>11438.8</v>
      </c>
    </row>
    <row r="358" spans="1:2" x14ac:dyDescent="0.35">
      <c r="A358" s="2">
        <f ca="1">IFERROR(__xludf.DUMMYFUNCTION("""COMPUTED_VALUE"""),44363.6458333333)</f>
        <v>44363.645833333299</v>
      </c>
      <c r="B358" s="1">
        <f ca="1">IFERROR(__xludf.DUMMYFUNCTION("""COMPUTED_VALUE"""),11525.79)</f>
        <v>11525.79</v>
      </c>
    </row>
    <row r="359" spans="1:2" x14ac:dyDescent="0.35">
      <c r="A359" s="2">
        <f ca="1">IFERROR(__xludf.DUMMYFUNCTION("""COMPUTED_VALUE"""),44364.6458333333)</f>
        <v>44364.645833333299</v>
      </c>
      <c r="B359" s="1">
        <f ca="1">IFERROR(__xludf.DUMMYFUNCTION("""COMPUTED_VALUE"""),11569.28)</f>
        <v>11569.28</v>
      </c>
    </row>
    <row r="360" spans="1:2" x14ac:dyDescent="0.35">
      <c r="A360" s="2">
        <f ca="1">IFERROR(__xludf.DUMMYFUNCTION("""COMPUTED_VALUE"""),44365.6458333333)</f>
        <v>44365.645833333299</v>
      </c>
      <c r="B360" s="1">
        <f ca="1">IFERROR(__xludf.DUMMYFUNCTION("""COMPUTED_VALUE"""),11699.76)</f>
        <v>11699.76</v>
      </c>
    </row>
    <row r="361" spans="1:2" x14ac:dyDescent="0.35">
      <c r="A361" s="2">
        <f ca="1">IFERROR(__xludf.DUMMYFUNCTION("""COMPUTED_VALUE"""),44368.6458333333)</f>
        <v>44368.645833333299</v>
      </c>
      <c r="B361" s="1">
        <f ca="1">IFERROR(__xludf.DUMMYFUNCTION("""COMPUTED_VALUE"""),11482.29)</f>
        <v>11482.29</v>
      </c>
    </row>
    <row r="362" spans="1:2" x14ac:dyDescent="0.35">
      <c r="A362" s="2">
        <f ca="1">IFERROR(__xludf.DUMMYFUNCTION("""COMPUTED_VALUE"""),44369.6458333333)</f>
        <v>44369.645833333299</v>
      </c>
      <c r="B362" s="1">
        <f ca="1">IFERROR(__xludf.DUMMYFUNCTION("""COMPUTED_VALUE"""),11438.8)</f>
        <v>11438.8</v>
      </c>
    </row>
    <row r="363" spans="1:2" x14ac:dyDescent="0.35">
      <c r="A363" s="2">
        <f ca="1">IFERROR(__xludf.DUMMYFUNCTION("""COMPUTED_VALUE"""),44370.6458333333)</f>
        <v>44370.645833333299</v>
      </c>
      <c r="B363" s="1">
        <f ca="1">IFERROR(__xludf.DUMMYFUNCTION("""COMPUTED_VALUE"""),11395.3)</f>
        <v>11395.3</v>
      </c>
    </row>
    <row r="364" spans="1:2" x14ac:dyDescent="0.35">
      <c r="A364" s="2">
        <f ca="1">IFERROR(__xludf.DUMMYFUNCTION("""COMPUTED_VALUE"""),44371.6458333333)</f>
        <v>44371.645833333299</v>
      </c>
      <c r="B364" s="1">
        <f ca="1">IFERROR(__xludf.DUMMYFUNCTION("""COMPUTED_VALUE"""),11438.8)</f>
        <v>11438.8</v>
      </c>
    </row>
    <row r="365" spans="1:2" x14ac:dyDescent="0.35">
      <c r="A365" s="2">
        <f ca="1">IFERROR(__xludf.DUMMYFUNCTION("""COMPUTED_VALUE"""),44372.6458333333)</f>
        <v>44372.645833333299</v>
      </c>
      <c r="B365" s="1">
        <f ca="1">IFERROR(__xludf.DUMMYFUNCTION("""COMPUTED_VALUE"""),11438.8)</f>
        <v>11438.8</v>
      </c>
    </row>
    <row r="366" spans="1:2" x14ac:dyDescent="0.35">
      <c r="A366" s="2">
        <f ca="1">IFERROR(__xludf.DUMMYFUNCTION("""COMPUTED_VALUE"""),44375.6458333333)</f>
        <v>44375.645833333299</v>
      </c>
      <c r="B366" s="1">
        <f ca="1">IFERROR(__xludf.DUMMYFUNCTION("""COMPUTED_VALUE"""),11395.3)</f>
        <v>11395.3</v>
      </c>
    </row>
    <row r="367" spans="1:2" x14ac:dyDescent="0.35">
      <c r="A367" s="2">
        <f ca="1">IFERROR(__xludf.DUMMYFUNCTION("""COMPUTED_VALUE"""),44376.6458333333)</f>
        <v>44376.645833333299</v>
      </c>
      <c r="B367" s="1">
        <f ca="1">IFERROR(__xludf.DUMMYFUNCTION("""COMPUTED_VALUE"""),11351.81)</f>
        <v>11351.81</v>
      </c>
    </row>
    <row r="368" spans="1:2" x14ac:dyDescent="0.35">
      <c r="A368" s="2">
        <f ca="1">IFERROR(__xludf.DUMMYFUNCTION("""COMPUTED_VALUE"""),44377.6458333333)</f>
        <v>44377.645833333299</v>
      </c>
      <c r="B368" s="1">
        <f ca="1">IFERROR(__xludf.DUMMYFUNCTION("""COMPUTED_VALUE"""),11351.81)</f>
        <v>11351.81</v>
      </c>
    </row>
    <row r="369" spans="1:2" x14ac:dyDescent="0.35">
      <c r="A369" s="2">
        <f ca="1">IFERROR(__xludf.DUMMYFUNCTION("""COMPUTED_VALUE"""),44379.6458333333)</f>
        <v>44379.645833333299</v>
      </c>
      <c r="B369" s="1">
        <f ca="1">IFERROR(__xludf.DUMMYFUNCTION("""COMPUTED_VALUE"""),11438.8)</f>
        <v>11438.8</v>
      </c>
    </row>
    <row r="370" spans="1:2" x14ac:dyDescent="0.35">
      <c r="A370" s="2">
        <f ca="1">IFERROR(__xludf.DUMMYFUNCTION("""COMPUTED_VALUE"""),44382.6458333333)</f>
        <v>44382.645833333299</v>
      </c>
      <c r="B370" s="1">
        <f ca="1">IFERROR(__xludf.DUMMYFUNCTION("""COMPUTED_VALUE"""),11482.29)</f>
        <v>11482.29</v>
      </c>
    </row>
    <row r="371" spans="1:2" x14ac:dyDescent="0.35">
      <c r="A371" s="2">
        <f ca="1">IFERROR(__xludf.DUMMYFUNCTION("""COMPUTED_VALUE"""),44383.6458333333)</f>
        <v>44383.645833333299</v>
      </c>
      <c r="B371" s="1">
        <f ca="1">IFERROR(__xludf.DUMMYFUNCTION("""COMPUTED_VALUE"""),11438.8)</f>
        <v>11438.8</v>
      </c>
    </row>
    <row r="372" spans="1:2" x14ac:dyDescent="0.35">
      <c r="A372" s="2">
        <f ca="1">IFERROR(__xludf.DUMMYFUNCTION("""COMPUTED_VALUE"""),44384.6458333333)</f>
        <v>44384.645833333299</v>
      </c>
      <c r="B372" s="1">
        <f ca="1">IFERROR(__xludf.DUMMYFUNCTION("""COMPUTED_VALUE"""),12004.21)</f>
        <v>12004.21</v>
      </c>
    </row>
    <row r="373" spans="1:2" x14ac:dyDescent="0.35">
      <c r="A373" s="2">
        <f ca="1">IFERROR(__xludf.DUMMYFUNCTION("""COMPUTED_VALUE"""),44385.6458333333)</f>
        <v>44385.645833333299</v>
      </c>
      <c r="B373" s="1">
        <f ca="1">IFERROR(__xludf.DUMMYFUNCTION("""COMPUTED_VALUE"""),12091.2)</f>
        <v>12091.2</v>
      </c>
    </row>
    <row r="374" spans="1:2" x14ac:dyDescent="0.35">
      <c r="A374" s="2">
        <f ca="1">IFERROR(__xludf.DUMMYFUNCTION("""COMPUTED_VALUE"""),44386.6458333333)</f>
        <v>44386.645833333299</v>
      </c>
      <c r="B374" s="1">
        <f ca="1">IFERROR(__xludf.DUMMYFUNCTION("""COMPUTED_VALUE"""),12526.14)</f>
        <v>12526.14</v>
      </c>
    </row>
    <row r="375" spans="1:2" x14ac:dyDescent="0.35">
      <c r="A375" s="2">
        <f ca="1">IFERROR(__xludf.DUMMYFUNCTION("""COMPUTED_VALUE"""),44389.6458333333)</f>
        <v>44389.645833333299</v>
      </c>
      <c r="B375" s="1">
        <f ca="1">IFERROR(__xludf.DUMMYFUNCTION("""COMPUTED_VALUE"""),12439.15)</f>
        <v>12439.15</v>
      </c>
    </row>
    <row r="376" spans="1:2" x14ac:dyDescent="0.35">
      <c r="A376" s="2">
        <f ca="1">IFERROR(__xludf.DUMMYFUNCTION("""COMPUTED_VALUE"""),44390.6458333333)</f>
        <v>44390.645833333299</v>
      </c>
      <c r="B376" s="1">
        <f ca="1">IFERROR(__xludf.DUMMYFUNCTION("""COMPUTED_VALUE"""),12047.71)</f>
        <v>12047.71</v>
      </c>
    </row>
    <row r="377" spans="1:2" x14ac:dyDescent="0.35">
      <c r="A377" s="2">
        <f ca="1">IFERROR(__xludf.DUMMYFUNCTION("""COMPUTED_VALUE"""),44391.6458333333)</f>
        <v>44391.645833333299</v>
      </c>
      <c r="B377" s="1">
        <f ca="1">IFERROR(__xludf.DUMMYFUNCTION("""COMPUTED_VALUE"""),12700.11)</f>
        <v>12700.11</v>
      </c>
    </row>
    <row r="378" spans="1:2" x14ac:dyDescent="0.35">
      <c r="A378" s="2">
        <f ca="1">IFERROR(__xludf.DUMMYFUNCTION("""COMPUTED_VALUE"""),44392.6458333333)</f>
        <v>44392.645833333299</v>
      </c>
      <c r="B378" s="1">
        <f ca="1">IFERROR(__xludf.DUMMYFUNCTION("""COMPUTED_VALUE"""),12743.6)</f>
        <v>12743.6</v>
      </c>
    </row>
    <row r="379" spans="1:2" x14ac:dyDescent="0.35">
      <c r="A379" s="2">
        <f ca="1">IFERROR(__xludf.DUMMYFUNCTION("""COMPUTED_VALUE"""),44393.6458333333)</f>
        <v>44393.645833333299</v>
      </c>
      <c r="B379" s="1">
        <f ca="1">IFERROR(__xludf.DUMMYFUNCTION("""COMPUTED_VALUE"""),12569.63)</f>
        <v>12569.63</v>
      </c>
    </row>
    <row r="380" spans="1:2" x14ac:dyDescent="0.35">
      <c r="A380" s="2">
        <f ca="1">IFERROR(__xludf.DUMMYFUNCTION("""COMPUTED_VALUE"""),44396.6458333333)</f>
        <v>44396.645833333299</v>
      </c>
      <c r="B380" s="1">
        <f ca="1">IFERROR(__xludf.DUMMYFUNCTION("""COMPUTED_VALUE"""),13004.57)</f>
        <v>13004.57</v>
      </c>
    </row>
    <row r="381" spans="1:2" x14ac:dyDescent="0.35">
      <c r="A381" s="2">
        <f ca="1">IFERROR(__xludf.DUMMYFUNCTION("""COMPUTED_VALUE"""),44397.6458333333)</f>
        <v>44397.645833333299</v>
      </c>
      <c r="B381" s="1">
        <f ca="1">IFERROR(__xludf.DUMMYFUNCTION("""COMPUTED_VALUE"""),12526.14)</f>
        <v>12526.14</v>
      </c>
    </row>
    <row r="382" spans="1:2" x14ac:dyDescent="0.35">
      <c r="A382" s="2">
        <f ca="1">IFERROR(__xludf.DUMMYFUNCTION("""COMPUTED_VALUE"""),44398.6458333333)</f>
        <v>44398.645833333299</v>
      </c>
      <c r="B382" s="1">
        <f ca="1">IFERROR(__xludf.DUMMYFUNCTION("""COMPUTED_VALUE"""),12439.15)</f>
        <v>12439.15</v>
      </c>
    </row>
    <row r="383" spans="1:2" x14ac:dyDescent="0.35">
      <c r="A383" s="2">
        <f ca="1">IFERROR(__xludf.DUMMYFUNCTION("""COMPUTED_VALUE"""),44399.6458333333)</f>
        <v>44399.645833333299</v>
      </c>
      <c r="B383" s="1">
        <f ca="1">IFERROR(__xludf.DUMMYFUNCTION("""COMPUTED_VALUE"""),11873.73)</f>
        <v>11873.73</v>
      </c>
    </row>
    <row r="384" spans="1:2" x14ac:dyDescent="0.35">
      <c r="A384" s="2">
        <f ca="1">IFERROR(__xludf.DUMMYFUNCTION("""COMPUTED_VALUE"""),44400.6458333333)</f>
        <v>44400.645833333299</v>
      </c>
      <c r="B384" s="1">
        <f ca="1">IFERROR(__xludf.DUMMYFUNCTION("""COMPUTED_VALUE"""),11960.72)</f>
        <v>11960.72</v>
      </c>
    </row>
    <row r="385" spans="1:2" x14ac:dyDescent="0.35">
      <c r="A385" s="2">
        <f ca="1">IFERROR(__xludf.DUMMYFUNCTION("""COMPUTED_VALUE"""),44403.6458333333)</f>
        <v>44403.645833333299</v>
      </c>
      <c r="B385" s="1">
        <f ca="1">IFERROR(__xludf.DUMMYFUNCTION("""COMPUTED_VALUE"""),11699.76)</f>
        <v>11699.76</v>
      </c>
    </row>
    <row r="386" spans="1:2" x14ac:dyDescent="0.35">
      <c r="A386" s="2">
        <f ca="1">IFERROR(__xludf.DUMMYFUNCTION("""COMPUTED_VALUE"""),44404.6458333333)</f>
        <v>44404.645833333299</v>
      </c>
      <c r="B386" s="1">
        <f ca="1">IFERROR(__xludf.DUMMYFUNCTION("""COMPUTED_VALUE"""),11656.27)</f>
        <v>11656.27</v>
      </c>
    </row>
    <row r="387" spans="1:2" x14ac:dyDescent="0.35">
      <c r="A387" s="2">
        <f ca="1">IFERROR(__xludf.DUMMYFUNCTION("""COMPUTED_VALUE"""),44405.6458333333)</f>
        <v>44405.645833333299</v>
      </c>
      <c r="B387" s="1">
        <f ca="1">IFERROR(__xludf.DUMMYFUNCTION("""COMPUTED_VALUE"""),11656.27)</f>
        <v>11656.27</v>
      </c>
    </row>
    <row r="388" spans="1:2" x14ac:dyDescent="0.35">
      <c r="A388" s="2">
        <f ca="1">IFERROR(__xludf.DUMMYFUNCTION("""COMPUTED_VALUE"""),44406.6458333333)</f>
        <v>44406.645833333299</v>
      </c>
      <c r="B388" s="1">
        <f ca="1">IFERROR(__xludf.DUMMYFUNCTION("""COMPUTED_VALUE"""),11482.29)</f>
        <v>11482.29</v>
      </c>
    </row>
    <row r="389" spans="1:2" x14ac:dyDescent="0.35">
      <c r="A389" s="2">
        <f ca="1">IFERROR(__xludf.DUMMYFUNCTION("""COMPUTED_VALUE"""),44407.6458333333)</f>
        <v>44407.645833333299</v>
      </c>
      <c r="B389" s="1">
        <f ca="1">IFERROR(__xludf.DUMMYFUNCTION("""COMPUTED_VALUE"""),11612.77)</f>
        <v>11612.77</v>
      </c>
    </row>
    <row r="390" spans="1:2" x14ac:dyDescent="0.35">
      <c r="A390" s="2">
        <f ca="1">IFERROR(__xludf.DUMMYFUNCTION("""COMPUTED_VALUE"""),44410.6458333333)</f>
        <v>44410.645833333299</v>
      </c>
      <c r="B390" s="1">
        <f ca="1">IFERROR(__xludf.DUMMYFUNCTION("""COMPUTED_VALUE"""),11743.25)</f>
        <v>11743.25</v>
      </c>
    </row>
    <row r="391" spans="1:2" x14ac:dyDescent="0.35">
      <c r="A391" s="2">
        <f ca="1">IFERROR(__xludf.DUMMYFUNCTION("""COMPUTED_VALUE"""),44411.6458333333)</f>
        <v>44411.645833333299</v>
      </c>
      <c r="B391" s="1">
        <f ca="1">IFERROR(__xludf.DUMMYFUNCTION("""COMPUTED_VALUE"""),11438.8)</f>
        <v>11438.8</v>
      </c>
    </row>
    <row r="392" spans="1:2" x14ac:dyDescent="0.35">
      <c r="A392" s="2">
        <f ca="1">IFERROR(__xludf.DUMMYFUNCTION("""COMPUTED_VALUE"""),44412.6458333333)</f>
        <v>44412.645833333299</v>
      </c>
      <c r="B392" s="1">
        <f ca="1">IFERROR(__xludf.DUMMYFUNCTION("""COMPUTED_VALUE"""),11482.29)</f>
        <v>11482.29</v>
      </c>
    </row>
    <row r="393" spans="1:2" x14ac:dyDescent="0.35">
      <c r="A393" s="2">
        <f ca="1">IFERROR(__xludf.DUMMYFUNCTION("""COMPUTED_VALUE"""),44413.6458333333)</f>
        <v>44413.645833333299</v>
      </c>
      <c r="B393" s="1">
        <f ca="1">IFERROR(__xludf.DUMMYFUNCTION("""COMPUTED_VALUE"""),11525.79)</f>
        <v>11525.79</v>
      </c>
    </row>
    <row r="394" spans="1:2" x14ac:dyDescent="0.35">
      <c r="A394" s="2">
        <f ca="1">IFERROR(__xludf.DUMMYFUNCTION("""COMPUTED_VALUE"""),44414.6458333333)</f>
        <v>44414.645833333299</v>
      </c>
      <c r="B394" s="1">
        <f ca="1">IFERROR(__xludf.DUMMYFUNCTION("""COMPUTED_VALUE"""),11525.79)</f>
        <v>11525.79</v>
      </c>
    </row>
    <row r="395" spans="1:2" x14ac:dyDescent="0.35">
      <c r="A395" s="2">
        <f ca="1">IFERROR(__xludf.DUMMYFUNCTION("""COMPUTED_VALUE"""),44417.6458333333)</f>
        <v>44417.645833333299</v>
      </c>
      <c r="B395" s="1">
        <f ca="1">IFERROR(__xludf.DUMMYFUNCTION("""COMPUTED_VALUE"""),11438.8)</f>
        <v>11438.8</v>
      </c>
    </row>
    <row r="396" spans="1:2" x14ac:dyDescent="0.35">
      <c r="A396" s="2">
        <f ca="1">IFERROR(__xludf.DUMMYFUNCTION("""COMPUTED_VALUE"""),44418.6458333333)</f>
        <v>44418.645833333299</v>
      </c>
      <c r="B396" s="1">
        <f ca="1">IFERROR(__xludf.DUMMYFUNCTION("""COMPUTED_VALUE"""),11177.84)</f>
        <v>11177.84</v>
      </c>
    </row>
    <row r="397" spans="1:2" x14ac:dyDescent="0.35">
      <c r="A397" s="2">
        <f ca="1">IFERROR(__xludf.DUMMYFUNCTION("""COMPUTED_VALUE"""),44419.6458333333)</f>
        <v>44419.645833333299</v>
      </c>
      <c r="B397" s="1">
        <f ca="1">IFERROR(__xludf.DUMMYFUNCTION("""COMPUTED_VALUE"""),11438.8)</f>
        <v>11438.8</v>
      </c>
    </row>
    <row r="398" spans="1:2" x14ac:dyDescent="0.35">
      <c r="A398" s="2">
        <f ca="1">IFERROR(__xludf.DUMMYFUNCTION("""COMPUTED_VALUE"""),44420.6458333333)</f>
        <v>44420.645833333299</v>
      </c>
      <c r="B398" s="1">
        <f ca="1">IFERROR(__xludf.DUMMYFUNCTION("""COMPUTED_VALUE"""),11569.28)</f>
        <v>11569.28</v>
      </c>
    </row>
    <row r="399" spans="1:2" x14ac:dyDescent="0.35">
      <c r="A399" s="2">
        <f ca="1">IFERROR(__xludf.DUMMYFUNCTION("""COMPUTED_VALUE"""),44421.6458333333)</f>
        <v>44421.645833333299</v>
      </c>
      <c r="B399" s="1">
        <f ca="1">IFERROR(__xludf.DUMMYFUNCTION("""COMPUTED_VALUE"""),11395.3)</f>
        <v>11395.3</v>
      </c>
    </row>
    <row r="400" spans="1:2" x14ac:dyDescent="0.35">
      <c r="A400" s="2">
        <f ca="1">IFERROR(__xludf.DUMMYFUNCTION("""COMPUTED_VALUE"""),44425.6458333333)</f>
        <v>44425.645833333299</v>
      </c>
      <c r="B400" s="1">
        <f ca="1">IFERROR(__xludf.DUMMYFUNCTION("""COMPUTED_VALUE"""),11090.85)</f>
        <v>11090.85</v>
      </c>
    </row>
    <row r="401" spans="1:2" x14ac:dyDescent="0.35">
      <c r="A401" s="2">
        <f ca="1">IFERROR(__xludf.DUMMYFUNCTION("""COMPUTED_VALUE"""),44426.6458333333)</f>
        <v>44426.645833333299</v>
      </c>
      <c r="B401" s="1">
        <f ca="1">IFERROR(__xludf.DUMMYFUNCTION("""COMPUTED_VALUE"""),11090.85)</f>
        <v>11090.85</v>
      </c>
    </row>
    <row r="402" spans="1:2" x14ac:dyDescent="0.35">
      <c r="A402" s="2">
        <f ca="1">IFERROR(__xludf.DUMMYFUNCTION("""COMPUTED_VALUE"""),44427.6458333333)</f>
        <v>44427.645833333299</v>
      </c>
      <c r="B402" s="1">
        <f ca="1">IFERROR(__xludf.DUMMYFUNCTION("""COMPUTED_VALUE"""),10829.89)</f>
        <v>10829.89</v>
      </c>
    </row>
    <row r="403" spans="1:2" x14ac:dyDescent="0.35">
      <c r="A403" s="2">
        <f ca="1">IFERROR(__xludf.DUMMYFUNCTION("""COMPUTED_VALUE"""),44428.6458333333)</f>
        <v>44428.645833333299</v>
      </c>
      <c r="B403" s="1">
        <f ca="1">IFERROR(__xludf.DUMMYFUNCTION("""COMPUTED_VALUE"""),10133.99)</f>
        <v>10133.99</v>
      </c>
    </row>
    <row r="404" spans="1:2" x14ac:dyDescent="0.35">
      <c r="A404" s="2">
        <f ca="1">IFERROR(__xludf.DUMMYFUNCTION("""COMPUTED_VALUE"""),44431.6458333333)</f>
        <v>44431.645833333299</v>
      </c>
      <c r="B404" s="1">
        <f ca="1">IFERROR(__xludf.DUMMYFUNCTION("""COMPUTED_VALUE"""),10133.99)</f>
        <v>10133.99</v>
      </c>
    </row>
    <row r="405" spans="1:2" x14ac:dyDescent="0.35">
      <c r="A405" s="2">
        <f ca="1">IFERROR(__xludf.DUMMYFUNCTION("""COMPUTED_VALUE"""),44432.6458333333)</f>
        <v>44432.645833333299</v>
      </c>
      <c r="B405" s="1">
        <f ca="1">IFERROR(__xludf.DUMMYFUNCTION("""COMPUTED_VALUE"""),10351.46)</f>
        <v>10351.459999999999</v>
      </c>
    </row>
    <row r="406" spans="1:2" x14ac:dyDescent="0.35">
      <c r="A406" s="2">
        <f ca="1">IFERROR(__xludf.DUMMYFUNCTION("""COMPUTED_VALUE"""),44433.6458333333)</f>
        <v>44433.645833333299</v>
      </c>
      <c r="B406" s="1">
        <f ca="1">IFERROR(__xludf.DUMMYFUNCTION("""COMPUTED_VALUE"""),10612.42)</f>
        <v>10612.42</v>
      </c>
    </row>
    <row r="407" spans="1:2" x14ac:dyDescent="0.35">
      <c r="A407" s="2">
        <f ca="1">IFERROR(__xludf.DUMMYFUNCTION("""COMPUTED_VALUE"""),44434.6458333333)</f>
        <v>44434.645833333299</v>
      </c>
      <c r="B407" s="1">
        <f ca="1">IFERROR(__xludf.DUMMYFUNCTION("""COMPUTED_VALUE"""),10394.95)</f>
        <v>10394.950000000001</v>
      </c>
    </row>
    <row r="408" spans="1:2" x14ac:dyDescent="0.35">
      <c r="A408" s="2">
        <f ca="1">IFERROR(__xludf.DUMMYFUNCTION("""COMPUTED_VALUE"""),44435.6458333333)</f>
        <v>44435.645833333299</v>
      </c>
      <c r="B408" s="1">
        <f ca="1">IFERROR(__xludf.DUMMYFUNCTION("""COMPUTED_VALUE"""),10307.97)</f>
        <v>10307.969999999999</v>
      </c>
    </row>
    <row r="409" spans="1:2" x14ac:dyDescent="0.35">
      <c r="A409" s="2">
        <f ca="1">IFERROR(__xludf.DUMMYFUNCTION("""COMPUTED_VALUE"""),44438.6458333333)</f>
        <v>44438.645833333299</v>
      </c>
      <c r="B409" s="1">
        <f ca="1">IFERROR(__xludf.DUMMYFUNCTION("""COMPUTED_VALUE"""),10307.97)</f>
        <v>10307.969999999999</v>
      </c>
    </row>
    <row r="410" spans="1:2" x14ac:dyDescent="0.35">
      <c r="A410" s="2">
        <f ca="1">IFERROR(__xludf.DUMMYFUNCTION("""COMPUTED_VALUE"""),44439.6458333333)</f>
        <v>44439.645833333299</v>
      </c>
      <c r="B410" s="1">
        <f ca="1">IFERROR(__xludf.DUMMYFUNCTION("""COMPUTED_VALUE"""),10481.94)</f>
        <v>10481.94</v>
      </c>
    </row>
    <row r="411" spans="1:2" x14ac:dyDescent="0.35">
      <c r="A411" s="2">
        <f ca="1">IFERROR(__xludf.DUMMYFUNCTION("""COMPUTED_VALUE"""),44440.6458333333)</f>
        <v>44440.645833333299</v>
      </c>
      <c r="B411" s="1">
        <f ca="1">IFERROR(__xludf.DUMMYFUNCTION("""COMPUTED_VALUE"""),10699.41)</f>
        <v>10699.41</v>
      </c>
    </row>
    <row r="412" spans="1:2" x14ac:dyDescent="0.35">
      <c r="A412" s="2">
        <f ca="1">IFERROR(__xludf.DUMMYFUNCTION("""COMPUTED_VALUE"""),44441.6458333333)</f>
        <v>44441.645833333299</v>
      </c>
      <c r="B412" s="1">
        <f ca="1">IFERROR(__xludf.DUMMYFUNCTION("""COMPUTED_VALUE"""),10655.91)</f>
        <v>10655.91</v>
      </c>
    </row>
    <row r="413" spans="1:2" x14ac:dyDescent="0.35">
      <c r="A413" s="2">
        <f ca="1">IFERROR(__xludf.DUMMYFUNCTION("""COMPUTED_VALUE"""),44442.6458333333)</f>
        <v>44442.645833333299</v>
      </c>
      <c r="B413" s="1">
        <f ca="1">IFERROR(__xludf.DUMMYFUNCTION("""COMPUTED_VALUE"""),10699.41)</f>
        <v>10699.41</v>
      </c>
    </row>
    <row r="414" spans="1:2" x14ac:dyDescent="0.35">
      <c r="A414" s="2">
        <f ca="1">IFERROR(__xludf.DUMMYFUNCTION("""COMPUTED_VALUE"""),44445.6458333333)</f>
        <v>44445.645833333299</v>
      </c>
      <c r="B414" s="1">
        <f ca="1">IFERROR(__xludf.DUMMYFUNCTION("""COMPUTED_VALUE"""),10612.42)</f>
        <v>10612.42</v>
      </c>
    </row>
    <row r="415" spans="1:2" x14ac:dyDescent="0.35">
      <c r="A415" s="2">
        <f ca="1">IFERROR(__xludf.DUMMYFUNCTION("""COMPUTED_VALUE"""),44446.6458333333)</f>
        <v>44446.645833333299</v>
      </c>
      <c r="B415" s="1">
        <f ca="1">IFERROR(__xludf.DUMMYFUNCTION("""COMPUTED_VALUE"""),10655.91)</f>
        <v>10655.91</v>
      </c>
    </row>
    <row r="416" spans="1:2" x14ac:dyDescent="0.35">
      <c r="A416" s="2">
        <f ca="1">IFERROR(__xludf.DUMMYFUNCTION("""COMPUTED_VALUE"""),44447.6458333333)</f>
        <v>44447.645833333299</v>
      </c>
      <c r="B416" s="1">
        <f ca="1">IFERROR(__xludf.DUMMYFUNCTION("""COMPUTED_VALUE"""),10438.45)</f>
        <v>10438.450000000001</v>
      </c>
    </row>
    <row r="417" spans="1:2" x14ac:dyDescent="0.35">
      <c r="A417" s="2">
        <f ca="1">IFERROR(__xludf.DUMMYFUNCTION("""COMPUTED_VALUE"""),44448.6458333333)</f>
        <v>44448.645833333299</v>
      </c>
      <c r="B417" s="1">
        <f ca="1">IFERROR(__xludf.DUMMYFUNCTION("""COMPUTED_VALUE"""),10351.46)</f>
        <v>10351.459999999999</v>
      </c>
    </row>
    <row r="418" spans="1:2" x14ac:dyDescent="0.35">
      <c r="A418" s="2">
        <f ca="1">IFERROR(__xludf.DUMMYFUNCTION("""COMPUTED_VALUE"""),44449.6458333333)</f>
        <v>44449.645833333299</v>
      </c>
      <c r="B418" s="1">
        <f ca="1">IFERROR(__xludf.DUMMYFUNCTION("""COMPUTED_VALUE"""),10394.95)</f>
        <v>10394.950000000001</v>
      </c>
    </row>
    <row r="419" spans="1:2" x14ac:dyDescent="0.35">
      <c r="A419" s="2">
        <f ca="1">IFERROR(__xludf.DUMMYFUNCTION("""COMPUTED_VALUE"""),44452.6458333333)</f>
        <v>44452.645833333299</v>
      </c>
      <c r="B419" s="1">
        <f ca="1">IFERROR(__xludf.DUMMYFUNCTION("""COMPUTED_VALUE"""),10307.97)</f>
        <v>10307.969999999999</v>
      </c>
    </row>
    <row r="420" spans="1:2" x14ac:dyDescent="0.35">
      <c r="A420" s="2">
        <f ca="1">IFERROR(__xludf.DUMMYFUNCTION("""COMPUTED_VALUE"""),44453.6458333333)</f>
        <v>44453.645833333299</v>
      </c>
      <c r="B420" s="1">
        <f ca="1">IFERROR(__xludf.DUMMYFUNCTION("""COMPUTED_VALUE"""),10264.47)</f>
        <v>10264.469999999999</v>
      </c>
    </row>
    <row r="421" spans="1:2" x14ac:dyDescent="0.35">
      <c r="A421" s="2">
        <f ca="1">IFERROR(__xludf.DUMMYFUNCTION("""COMPUTED_VALUE"""),44454.6458333333)</f>
        <v>44454.645833333299</v>
      </c>
      <c r="B421" s="1">
        <f ca="1">IFERROR(__xludf.DUMMYFUNCTION("""COMPUTED_VALUE"""),10220.98)</f>
        <v>10220.98</v>
      </c>
    </row>
    <row r="422" spans="1:2" x14ac:dyDescent="0.35">
      <c r="A422" s="2">
        <f ca="1">IFERROR(__xludf.DUMMYFUNCTION("""COMPUTED_VALUE"""),44455.6458333333)</f>
        <v>44455.645833333299</v>
      </c>
      <c r="B422" s="1">
        <f ca="1">IFERROR(__xludf.DUMMYFUNCTION("""COMPUTED_VALUE"""),10177.49)</f>
        <v>10177.49</v>
      </c>
    </row>
    <row r="423" spans="1:2" x14ac:dyDescent="0.35">
      <c r="A423" s="2">
        <f ca="1">IFERROR(__xludf.DUMMYFUNCTION("""COMPUTED_VALUE"""),44456.6458333333)</f>
        <v>44456.645833333299</v>
      </c>
      <c r="B423" s="1">
        <f ca="1">IFERROR(__xludf.DUMMYFUNCTION("""COMPUTED_VALUE"""),10133.99)</f>
        <v>10133.99</v>
      </c>
    </row>
    <row r="424" spans="1:2" x14ac:dyDescent="0.35">
      <c r="A424" s="2">
        <f ca="1">IFERROR(__xludf.DUMMYFUNCTION("""COMPUTED_VALUE"""),44462.6458333333)</f>
        <v>44462.645833333299</v>
      </c>
      <c r="B424" s="1">
        <f ca="1">IFERROR(__xludf.DUMMYFUNCTION("""COMPUTED_VALUE"""),10047.01)</f>
        <v>10047.01</v>
      </c>
    </row>
    <row r="425" spans="1:2" x14ac:dyDescent="0.35">
      <c r="A425" s="2">
        <f ca="1">IFERROR(__xludf.DUMMYFUNCTION("""COMPUTED_VALUE"""),44463.6458333333)</f>
        <v>44463.645833333299</v>
      </c>
      <c r="B425" s="1">
        <f ca="1">IFERROR(__xludf.DUMMYFUNCTION("""COMPUTED_VALUE"""),10220.98)</f>
        <v>10220.98</v>
      </c>
    </row>
    <row r="426" spans="1:2" x14ac:dyDescent="0.35">
      <c r="A426" s="2">
        <f ca="1">IFERROR(__xludf.DUMMYFUNCTION("""COMPUTED_VALUE"""),44466.6458333333)</f>
        <v>44466.645833333299</v>
      </c>
      <c r="B426" s="1">
        <f ca="1">IFERROR(__xludf.DUMMYFUNCTION("""COMPUTED_VALUE"""),10264.47)</f>
        <v>10264.469999999999</v>
      </c>
    </row>
    <row r="427" spans="1:2" x14ac:dyDescent="0.35">
      <c r="A427" s="2">
        <f ca="1">IFERROR(__xludf.DUMMYFUNCTION("""COMPUTED_VALUE"""),44467.6458333333)</f>
        <v>44467.645833333299</v>
      </c>
      <c r="B427" s="1">
        <f ca="1">IFERROR(__xludf.DUMMYFUNCTION("""COMPUTED_VALUE"""),10047.01)</f>
        <v>10047.01</v>
      </c>
    </row>
    <row r="428" spans="1:2" x14ac:dyDescent="0.35">
      <c r="A428" s="2">
        <f ca="1">IFERROR(__xludf.DUMMYFUNCTION("""COMPUTED_VALUE"""),44468.6458333333)</f>
        <v>44468.645833333299</v>
      </c>
      <c r="B428" s="1">
        <f ca="1">IFERROR(__xludf.DUMMYFUNCTION("""COMPUTED_VALUE"""),9960.02)</f>
        <v>9960.02</v>
      </c>
    </row>
    <row r="429" spans="1:2" x14ac:dyDescent="0.35">
      <c r="A429" s="2">
        <f ca="1">IFERROR(__xludf.DUMMYFUNCTION("""COMPUTED_VALUE"""),44469.6458333333)</f>
        <v>44469.645833333299</v>
      </c>
      <c r="B429" s="1">
        <f ca="1">IFERROR(__xludf.DUMMYFUNCTION("""COMPUTED_VALUE"""),10090.5)</f>
        <v>10090.5</v>
      </c>
    </row>
    <row r="430" spans="1:2" x14ac:dyDescent="0.35">
      <c r="A430" s="2">
        <f ca="1">IFERROR(__xludf.DUMMYFUNCTION("""COMPUTED_VALUE"""),44470.6458333333)</f>
        <v>44470.645833333299</v>
      </c>
      <c r="B430" s="1">
        <f ca="1">IFERROR(__xludf.DUMMYFUNCTION("""COMPUTED_VALUE"""),9786.04)</f>
        <v>9786.0400000000009</v>
      </c>
    </row>
    <row r="431" spans="1:2" x14ac:dyDescent="0.35">
      <c r="A431" s="2">
        <f ca="1">IFERROR(__xludf.DUMMYFUNCTION("""COMPUTED_VALUE"""),44474.6458333333)</f>
        <v>44474.645833333299</v>
      </c>
      <c r="B431" s="1">
        <f ca="1">IFERROR(__xludf.DUMMYFUNCTION("""COMPUTED_VALUE"""),9394.6)</f>
        <v>9394.6</v>
      </c>
    </row>
    <row r="432" spans="1:2" x14ac:dyDescent="0.35">
      <c r="A432" s="2">
        <f ca="1">IFERROR(__xludf.DUMMYFUNCTION("""COMPUTED_VALUE"""),44475.6458333333)</f>
        <v>44475.645833333299</v>
      </c>
      <c r="B432" s="1">
        <f ca="1">IFERROR(__xludf.DUMMYFUNCTION("""COMPUTED_VALUE"""),8785.69)</f>
        <v>8785.69</v>
      </c>
    </row>
    <row r="433" spans="1:2" x14ac:dyDescent="0.35">
      <c r="A433" s="2">
        <f ca="1">IFERROR(__xludf.DUMMYFUNCTION("""COMPUTED_VALUE"""),44476.6458333333)</f>
        <v>44476.645833333299</v>
      </c>
      <c r="B433" s="1">
        <f ca="1">IFERROR(__xludf.DUMMYFUNCTION("""COMPUTED_VALUE"""),9003.16)</f>
        <v>9003.16</v>
      </c>
    </row>
    <row r="434" spans="1:2" x14ac:dyDescent="0.35">
      <c r="A434" s="2">
        <f ca="1">IFERROR(__xludf.DUMMYFUNCTION("""COMPUTED_VALUE"""),44477.6458333333)</f>
        <v>44477.645833333299</v>
      </c>
      <c r="B434" s="1">
        <f ca="1">IFERROR(__xludf.DUMMYFUNCTION("""COMPUTED_VALUE"""),9003.16)</f>
        <v>9003.16</v>
      </c>
    </row>
    <row r="435" spans="1:2" x14ac:dyDescent="0.35">
      <c r="A435" s="2">
        <f ca="1">IFERROR(__xludf.DUMMYFUNCTION("""COMPUTED_VALUE"""),44481.6458333333)</f>
        <v>44481.645833333299</v>
      </c>
      <c r="B435" s="1">
        <f ca="1">IFERROR(__xludf.DUMMYFUNCTION("""COMPUTED_VALUE"""),8959.67)</f>
        <v>8959.67</v>
      </c>
    </row>
    <row r="436" spans="1:2" x14ac:dyDescent="0.35">
      <c r="A436" s="2">
        <f ca="1">IFERROR(__xludf.DUMMYFUNCTION("""COMPUTED_VALUE"""),44482.6458333333)</f>
        <v>44482.645833333299</v>
      </c>
      <c r="B436" s="1">
        <f ca="1">IFERROR(__xludf.DUMMYFUNCTION("""COMPUTED_VALUE"""),9090.15)</f>
        <v>9090.15</v>
      </c>
    </row>
    <row r="437" spans="1:2" x14ac:dyDescent="0.35">
      <c r="A437" s="2">
        <f ca="1">IFERROR(__xludf.DUMMYFUNCTION("""COMPUTED_VALUE"""),44483.6458333333)</f>
        <v>44483.645833333299</v>
      </c>
      <c r="B437" s="1">
        <f ca="1">IFERROR(__xludf.DUMMYFUNCTION("""COMPUTED_VALUE"""),9351.11)</f>
        <v>9351.11</v>
      </c>
    </row>
    <row r="438" spans="1:2" x14ac:dyDescent="0.35">
      <c r="A438" s="2">
        <f ca="1">IFERROR(__xludf.DUMMYFUNCTION("""COMPUTED_VALUE"""),44484.6458333333)</f>
        <v>44484.645833333299</v>
      </c>
      <c r="B438" s="1">
        <f ca="1">IFERROR(__xludf.DUMMYFUNCTION("""COMPUTED_VALUE"""),9394.6)</f>
        <v>9394.6</v>
      </c>
    </row>
    <row r="439" spans="1:2" x14ac:dyDescent="0.35">
      <c r="A439" s="2">
        <f ca="1">IFERROR(__xludf.DUMMYFUNCTION("""COMPUTED_VALUE"""),44487.6458333333)</f>
        <v>44487.645833333299</v>
      </c>
      <c r="B439" s="1">
        <f ca="1">IFERROR(__xludf.DUMMYFUNCTION("""COMPUTED_VALUE"""),9351.11)</f>
        <v>9351.11</v>
      </c>
    </row>
    <row r="440" spans="1:2" x14ac:dyDescent="0.35">
      <c r="A440" s="2">
        <f ca="1">IFERROR(__xludf.DUMMYFUNCTION("""COMPUTED_VALUE"""),44488.6458333333)</f>
        <v>44488.645833333299</v>
      </c>
      <c r="B440" s="1">
        <f ca="1">IFERROR(__xludf.DUMMYFUNCTION("""COMPUTED_VALUE"""),9438.1)</f>
        <v>9438.1</v>
      </c>
    </row>
    <row r="441" spans="1:2" x14ac:dyDescent="0.35">
      <c r="A441" s="2">
        <f ca="1">IFERROR(__xludf.DUMMYFUNCTION("""COMPUTED_VALUE"""),44489.6458333333)</f>
        <v>44489.645833333299</v>
      </c>
      <c r="B441" s="1">
        <f ca="1">IFERROR(__xludf.DUMMYFUNCTION("""COMPUTED_VALUE"""),9438.1)</f>
        <v>9438.1</v>
      </c>
    </row>
    <row r="442" spans="1:2" x14ac:dyDescent="0.35">
      <c r="A442" s="2">
        <f ca="1">IFERROR(__xludf.DUMMYFUNCTION("""COMPUTED_VALUE"""),44490.6458333333)</f>
        <v>44490.645833333299</v>
      </c>
      <c r="B442" s="1">
        <f ca="1">IFERROR(__xludf.DUMMYFUNCTION("""COMPUTED_VALUE"""),9612.07)</f>
        <v>9612.07</v>
      </c>
    </row>
    <row r="443" spans="1:2" x14ac:dyDescent="0.35">
      <c r="A443" s="2">
        <f ca="1">IFERROR(__xludf.DUMMYFUNCTION("""COMPUTED_VALUE"""),44491.6458333333)</f>
        <v>44491.645833333299</v>
      </c>
      <c r="B443" s="1">
        <f ca="1">IFERROR(__xludf.DUMMYFUNCTION("""COMPUTED_VALUE"""),9829.54)</f>
        <v>9829.5400000000009</v>
      </c>
    </row>
    <row r="444" spans="1:2" x14ac:dyDescent="0.35">
      <c r="A444" s="2">
        <f ca="1">IFERROR(__xludf.DUMMYFUNCTION("""COMPUTED_VALUE"""),44494.6458333333)</f>
        <v>44494.645833333299</v>
      </c>
      <c r="B444" s="1">
        <f ca="1">IFERROR(__xludf.DUMMYFUNCTION("""COMPUTED_VALUE"""),9612.07)</f>
        <v>9612.07</v>
      </c>
    </row>
    <row r="445" spans="1:2" x14ac:dyDescent="0.35">
      <c r="A445" s="2">
        <f ca="1">IFERROR(__xludf.DUMMYFUNCTION("""COMPUTED_VALUE"""),44495.6458333333)</f>
        <v>44495.645833333299</v>
      </c>
      <c r="B445" s="1">
        <f ca="1">IFERROR(__xludf.DUMMYFUNCTION("""COMPUTED_VALUE"""),9960.02)</f>
        <v>9960.02</v>
      </c>
    </row>
    <row r="446" spans="1:2" x14ac:dyDescent="0.35">
      <c r="A446" s="2">
        <f ca="1">IFERROR(__xludf.DUMMYFUNCTION("""COMPUTED_VALUE"""),44496.6458333333)</f>
        <v>44496.645833333299</v>
      </c>
      <c r="B446" s="1">
        <f ca="1">IFERROR(__xludf.DUMMYFUNCTION("""COMPUTED_VALUE"""),9829.54)</f>
        <v>9829.5400000000009</v>
      </c>
    </row>
    <row r="447" spans="1:2" x14ac:dyDescent="0.35">
      <c r="A447" s="2">
        <f ca="1">IFERROR(__xludf.DUMMYFUNCTION("""COMPUTED_VALUE"""),44497.6458333333)</f>
        <v>44497.645833333299</v>
      </c>
      <c r="B447" s="1">
        <f ca="1">IFERROR(__xludf.DUMMYFUNCTION("""COMPUTED_VALUE"""),9699.06)</f>
        <v>9699.06</v>
      </c>
    </row>
    <row r="448" spans="1:2" x14ac:dyDescent="0.35">
      <c r="A448" s="2">
        <f ca="1">IFERROR(__xludf.DUMMYFUNCTION("""COMPUTED_VALUE"""),44498.6458333333)</f>
        <v>44498.645833333299</v>
      </c>
      <c r="B448" s="1">
        <f ca="1">IFERROR(__xludf.DUMMYFUNCTION("""COMPUTED_VALUE"""),9481.59)</f>
        <v>9481.59</v>
      </c>
    </row>
    <row r="449" spans="1:2" x14ac:dyDescent="0.35">
      <c r="A449" s="2">
        <f ca="1">IFERROR(__xludf.DUMMYFUNCTION("""COMPUTED_VALUE"""),44501.6458333333)</f>
        <v>44501.645833333299</v>
      </c>
      <c r="B449" s="1">
        <f ca="1">IFERROR(__xludf.DUMMYFUNCTION("""COMPUTED_VALUE"""),9351.11)</f>
        <v>9351.11</v>
      </c>
    </row>
    <row r="450" spans="1:2" x14ac:dyDescent="0.35">
      <c r="A450" s="2">
        <f ca="1">IFERROR(__xludf.DUMMYFUNCTION("""COMPUTED_VALUE"""),44502.6458333333)</f>
        <v>44502.645833333299</v>
      </c>
      <c r="B450" s="1">
        <f ca="1">IFERROR(__xludf.DUMMYFUNCTION("""COMPUTED_VALUE"""),9481.59)</f>
        <v>9481.59</v>
      </c>
    </row>
    <row r="451" spans="1:2" x14ac:dyDescent="0.35">
      <c r="A451" s="2">
        <f ca="1">IFERROR(__xludf.DUMMYFUNCTION("""COMPUTED_VALUE"""),44503.6458333333)</f>
        <v>44503.645833333299</v>
      </c>
      <c r="B451" s="1">
        <f ca="1">IFERROR(__xludf.DUMMYFUNCTION("""COMPUTED_VALUE"""),9481.59)</f>
        <v>9481.59</v>
      </c>
    </row>
    <row r="452" spans="1:2" x14ac:dyDescent="0.35">
      <c r="A452" s="2">
        <f ca="1">IFERROR(__xludf.DUMMYFUNCTION("""COMPUTED_VALUE"""),44504.6458333333)</f>
        <v>44504.645833333299</v>
      </c>
      <c r="B452" s="1">
        <f ca="1">IFERROR(__xludf.DUMMYFUNCTION("""COMPUTED_VALUE"""),9394.6)</f>
        <v>9394.6</v>
      </c>
    </row>
    <row r="453" spans="1:2" x14ac:dyDescent="0.35">
      <c r="A453" s="2">
        <f ca="1">IFERROR(__xludf.DUMMYFUNCTION("""COMPUTED_VALUE"""),44505.6458333333)</f>
        <v>44505.645833333299</v>
      </c>
      <c r="B453" s="1">
        <f ca="1">IFERROR(__xludf.DUMMYFUNCTION("""COMPUTED_VALUE"""),9568.58)</f>
        <v>9568.58</v>
      </c>
    </row>
    <row r="454" spans="1:2" x14ac:dyDescent="0.35">
      <c r="A454" s="2">
        <f ca="1">IFERROR(__xludf.DUMMYFUNCTION("""COMPUTED_VALUE"""),44508.6458333333)</f>
        <v>44508.645833333299</v>
      </c>
      <c r="B454" s="1">
        <f ca="1">IFERROR(__xludf.DUMMYFUNCTION("""COMPUTED_VALUE"""),9568.58)</f>
        <v>9568.58</v>
      </c>
    </row>
    <row r="455" spans="1:2" x14ac:dyDescent="0.35">
      <c r="A455" s="2">
        <f ca="1">IFERROR(__xludf.DUMMYFUNCTION("""COMPUTED_VALUE"""),44509.6458333333)</f>
        <v>44509.645833333299</v>
      </c>
      <c r="B455" s="1">
        <f ca="1">IFERROR(__xludf.DUMMYFUNCTION("""COMPUTED_VALUE"""),9438.1)</f>
        <v>9438.1</v>
      </c>
    </row>
    <row r="456" spans="1:2" x14ac:dyDescent="0.35">
      <c r="A456" s="2">
        <f ca="1">IFERROR(__xludf.DUMMYFUNCTION("""COMPUTED_VALUE"""),44510.6458333333)</f>
        <v>44510.645833333299</v>
      </c>
      <c r="B456" s="1">
        <f ca="1">IFERROR(__xludf.DUMMYFUNCTION("""COMPUTED_VALUE"""),9220.63)</f>
        <v>9220.6299999999992</v>
      </c>
    </row>
    <row r="457" spans="1:2" x14ac:dyDescent="0.35">
      <c r="A457" s="2">
        <f ca="1">IFERROR(__xludf.DUMMYFUNCTION("""COMPUTED_VALUE"""),44511.6458333333)</f>
        <v>44511.645833333299</v>
      </c>
      <c r="B457" s="1">
        <f ca="1">IFERROR(__xludf.DUMMYFUNCTION("""COMPUTED_VALUE"""),9046.65)</f>
        <v>9046.65</v>
      </c>
    </row>
    <row r="458" spans="1:2" x14ac:dyDescent="0.35">
      <c r="A458" s="2">
        <f ca="1">IFERROR(__xludf.DUMMYFUNCTION("""COMPUTED_VALUE"""),44512.6458333333)</f>
        <v>44512.645833333299</v>
      </c>
      <c r="B458" s="1">
        <f ca="1">IFERROR(__xludf.DUMMYFUNCTION("""COMPUTED_VALUE"""),9220.63)</f>
        <v>9220.6299999999992</v>
      </c>
    </row>
    <row r="459" spans="1:2" x14ac:dyDescent="0.35">
      <c r="A459" s="2">
        <f ca="1">IFERROR(__xludf.DUMMYFUNCTION("""COMPUTED_VALUE"""),44515.6458333333)</f>
        <v>44515.645833333299</v>
      </c>
      <c r="B459" s="1">
        <f ca="1">IFERROR(__xludf.DUMMYFUNCTION("""COMPUTED_VALUE"""),9655.56)</f>
        <v>9655.56</v>
      </c>
    </row>
    <row r="460" spans="1:2" x14ac:dyDescent="0.35">
      <c r="A460" s="2">
        <f ca="1">IFERROR(__xludf.DUMMYFUNCTION("""COMPUTED_VALUE"""),44516.6458333333)</f>
        <v>44516.645833333299</v>
      </c>
      <c r="B460" s="1">
        <f ca="1">IFERROR(__xludf.DUMMYFUNCTION("""COMPUTED_VALUE"""),9655.56)</f>
        <v>9655.56</v>
      </c>
    </row>
    <row r="461" spans="1:2" x14ac:dyDescent="0.35">
      <c r="A461" s="2">
        <f ca="1">IFERROR(__xludf.DUMMYFUNCTION("""COMPUTED_VALUE"""),44517.6458333333)</f>
        <v>44517.645833333299</v>
      </c>
      <c r="B461" s="1">
        <f ca="1">IFERROR(__xludf.DUMMYFUNCTION("""COMPUTED_VALUE"""),9568.58)</f>
        <v>9568.58</v>
      </c>
    </row>
    <row r="462" spans="1:2" x14ac:dyDescent="0.35">
      <c r="A462" s="2">
        <f ca="1">IFERROR(__xludf.DUMMYFUNCTION("""COMPUTED_VALUE"""),44518.6458333333)</f>
        <v>44518.645833333299</v>
      </c>
      <c r="B462" s="1">
        <f ca="1">IFERROR(__xludf.DUMMYFUNCTION("""COMPUTED_VALUE"""),9481.59)</f>
        <v>9481.59</v>
      </c>
    </row>
    <row r="463" spans="1:2" x14ac:dyDescent="0.35">
      <c r="A463" s="2">
        <f ca="1">IFERROR(__xludf.DUMMYFUNCTION("""COMPUTED_VALUE"""),44519.6458333333)</f>
        <v>44519.645833333299</v>
      </c>
      <c r="B463" s="1">
        <f ca="1">IFERROR(__xludf.DUMMYFUNCTION("""COMPUTED_VALUE"""),9481.59)</f>
        <v>9481.59</v>
      </c>
    </row>
    <row r="464" spans="1:2" x14ac:dyDescent="0.35">
      <c r="A464" s="2">
        <f ca="1">IFERROR(__xludf.DUMMYFUNCTION("""COMPUTED_VALUE"""),44522.6458333333)</f>
        <v>44522.645833333299</v>
      </c>
      <c r="B464" s="1">
        <f ca="1">IFERROR(__xludf.DUMMYFUNCTION("""COMPUTED_VALUE"""),10264.47)</f>
        <v>10264.469999999999</v>
      </c>
    </row>
    <row r="465" spans="1:2" x14ac:dyDescent="0.35">
      <c r="A465" s="2">
        <f ca="1">IFERROR(__xludf.DUMMYFUNCTION("""COMPUTED_VALUE"""),44523.6458333333)</f>
        <v>44523.645833333299</v>
      </c>
      <c r="B465" s="1">
        <f ca="1">IFERROR(__xludf.DUMMYFUNCTION("""COMPUTED_VALUE"""),9916.52)</f>
        <v>9916.52</v>
      </c>
    </row>
    <row r="466" spans="1:2" x14ac:dyDescent="0.35">
      <c r="A466" s="2">
        <f ca="1">IFERROR(__xludf.DUMMYFUNCTION("""COMPUTED_VALUE"""),44524.6458333333)</f>
        <v>44524.645833333299</v>
      </c>
      <c r="B466" s="1">
        <f ca="1">IFERROR(__xludf.DUMMYFUNCTION("""COMPUTED_VALUE"""),10307.97)</f>
        <v>10307.969999999999</v>
      </c>
    </row>
    <row r="467" spans="1:2" x14ac:dyDescent="0.35">
      <c r="A467" s="2">
        <f ca="1">IFERROR(__xludf.DUMMYFUNCTION("""COMPUTED_VALUE"""),44525.6458333333)</f>
        <v>44525.645833333299</v>
      </c>
      <c r="B467" s="1">
        <f ca="1">IFERROR(__xludf.DUMMYFUNCTION("""COMPUTED_VALUE"""),10220.98)</f>
        <v>10220.98</v>
      </c>
    </row>
    <row r="468" spans="1:2" x14ac:dyDescent="0.35">
      <c r="A468" s="2">
        <f ca="1">IFERROR(__xludf.DUMMYFUNCTION("""COMPUTED_VALUE"""),44526.6458333333)</f>
        <v>44526.645833333299</v>
      </c>
      <c r="B468" s="1">
        <f ca="1">IFERROR(__xludf.DUMMYFUNCTION("""COMPUTED_VALUE"""),10742.9)</f>
        <v>10742.9</v>
      </c>
    </row>
    <row r="469" spans="1:2" x14ac:dyDescent="0.35">
      <c r="A469" s="2">
        <f ca="1">IFERROR(__xludf.DUMMYFUNCTION("""COMPUTED_VALUE"""),44529.6458333333)</f>
        <v>44529.645833333299</v>
      </c>
      <c r="B469" s="1">
        <f ca="1">IFERROR(__xludf.DUMMYFUNCTION("""COMPUTED_VALUE"""),10394.95)</f>
        <v>10394.950000000001</v>
      </c>
    </row>
    <row r="470" spans="1:2" x14ac:dyDescent="0.35">
      <c r="A470" s="2">
        <f ca="1">IFERROR(__xludf.DUMMYFUNCTION("""COMPUTED_VALUE"""),44530.6458333333)</f>
        <v>44530.645833333299</v>
      </c>
      <c r="B470" s="1">
        <f ca="1">IFERROR(__xludf.DUMMYFUNCTION("""COMPUTED_VALUE"""),10133.99)</f>
        <v>10133.99</v>
      </c>
    </row>
    <row r="471" spans="1:2" x14ac:dyDescent="0.35">
      <c r="A471" s="2">
        <f ca="1">IFERROR(__xludf.DUMMYFUNCTION("""COMPUTED_VALUE"""),44531.6458333333)</f>
        <v>44531.645833333299</v>
      </c>
      <c r="B471" s="1">
        <f ca="1">IFERROR(__xludf.DUMMYFUNCTION("""COMPUTED_VALUE"""),10090.5)</f>
        <v>10090.5</v>
      </c>
    </row>
    <row r="472" spans="1:2" x14ac:dyDescent="0.35">
      <c r="A472" s="2">
        <f ca="1">IFERROR(__xludf.DUMMYFUNCTION("""COMPUTED_VALUE"""),44532.6458333333)</f>
        <v>44532.645833333299</v>
      </c>
      <c r="B472" s="1">
        <f ca="1">IFERROR(__xludf.DUMMYFUNCTION("""COMPUTED_VALUE"""),9916.52)</f>
        <v>9916.52</v>
      </c>
    </row>
    <row r="473" spans="1:2" x14ac:dyDescent="0.35">
      <c r="A473" s="2">
        <f ca="1">IFERROR(__xludf.DUMMYFUNCTION("""COMPUTED_VALUE"""),44533.6458333333)</f>
        <v>44533.645833333299</v>
      </c>
      <c r="B473" s="1">
        <f ca="1">IFERROR(__xludf.DUMMYFUNCTION("""COMPUTED_VALUE"""),9525.08)</f>
        <v>9525.08</v>
      </c>
    </row>
    <row r="474" spans="1:2" x14ac:dyDescent="0.35">
      <c r="A474" s="2">
        <f ca="1">IFERROR(__xludf.DUMMYFUNCTION("""COMPUTED_VALUE"""),44536.6458333333)</f>
        <v>44536.645833333299</v>
      </c>
      <c r="B474" s="1">
        <f ca="1">IFERROR(__xludf.DUMMYFUNCTION("""COMPUTED_VALUE"""),9438.1)</f>
        <v>9438.1</v>
      </c>
    </row>
    <row r="475" spans="1:2" x14ac:dyDescent="0.35">
      <c r="A475" s="2">
        <f ca="1">IFERROR(__xludf.DUMMYFUNCTION("""COMPUTED_VALUE"""),44537.6458333333)</f>
        <v>44537.645833333299</v>
      </c>
      <c r="B475" s="1">
        <f ca="1">IFERROR(__xludf.DUMMYFUNCTION("""COMPUTED_VALUE"""),9264.12)</f>
        <v>9264.1200000000008</v>
      </c>
    </row>
    <row r="476" spans="1:2" x14ac:dyDescent="0.35">
      <c r="A476" s="2">
        <f ca="1">IFERROR(__xludf.DUMMYFUNCTION("""COMPUTED_VALUE"""),44538.6458333333)</f>
        <v>44538.645833333299</v>
      </c>
      <c r="B476" s="1">
        <f ca="1">IFERROR(__xludf.DUMMYFUNCTION("""COMPUTED_VALUE"""),10177.49)</f>
        <v>10177.49</v>
      </c>
    </row>
    <row r="477" spans="1:2" x14ac:dyDescent="0.35">
      <c r="A477" s="2">
        <f ca="1">IFERROR(__xludf.DUMMYFUNCTION("""COMPUTED_VALUE"""),44539.6458333333)</f>
        <v>44539.645833333299</v>
      </c>
      <c r="B477" s="1">
        <f ca="1">IFERROR(__xludf.DUMMYFUNCTION("""COMPUTED_VALUE"""),9786.04)</f>
        <v>9786.0400000000009</v>
      </c>
    </row>
    <row r="478" spans="1:2" x14ac:dyDescent="0.35">
      <c r="A478" s="2">
        <f ca="1">IFERROR(__xludf.DUMMYFUNCTION("""COMPUTED_VALUE"""),44540.6458333333)</f>
        <v>44540.645833333299</v>
      </c>
      <c r="B478" s="1">
        <f ca="1">IFERROR(__xludf.DUMMYFUNCTION("""COMPUTED_VALUE"""),10003.51)</f>
        <v>10003.51</v>
      </c>
    </row>
    <row r="479" spans="1:2" x14ac:dyDescent="0.35">
      <c r="A479" s="2">
        <f ca="1">IFERROR(__xludf.DUMMYFUNCTION("""COMPUTED_VALUE"""),44543.6458333333)</f>
        <v>44543.645833333299</v>
      </c>
      <c r="B479" s="1">
        <f ca="1">IFERROR(__xludf.DUMMYFUNCTION("""COMPUTED_VALUE"""),10133.99)</f>
        <v>10133.99</v>
      </c>
    </row>
    <row r="480" spans="1:2" x14ac:dyDescent="0.35">
      <c r="A480" s="2">
        <f ca="1">IFERROR(__xludf.DUMMYFUNCTION("""COMPUTED_VALUE"""),44544.6458333333)</f>
        <v>44544.645833333299</v>
      </c>
      <c r="B480" s="1">
        <f ca="1">IFERROR(__xludf.DUMMYFUNCTION("""COMPUTED_VALUE"""),9873.03)</f>
        <v>9873.0300000000007</v>
      </c>
    </row>
    <row r="481" spans="1:2" x14ac:dyDescent="0.35">
      <c r="A481" s="2">
        <f ca="1">IFERROR(__xludf.DUMMYFUNCTION("""COMPUTED_VALUE"""),44545.6458333333)</f>
        <v>44545.645833333299</v>
      </c>
      <c r="B481" s="1">
        <f ca="1">IFERROR(__xludf.DUMMYFUNCTION("""COMPUTED_VALUE"""),9960.02)</f>
        <v>9960.02</v>
      </c>
    </row>
    <row r="482" spans="1:2" x14ac:dyDescent="0.35">
      <c r="A482" s="2">
        <f ca="1">IFERROR(__xludf.DUMMYFUNCTION("""COMPUTED_VALUE"""),44546.6458333333)</f>
        <v>44546.645833333299</v>
      </c>
      <c r="B482" s="1">
        <f ca="1">IFERROR(__xludf.DUMMYFUNCTION("""COMPUTED_VALUE"""),9786.04)</f>
        <v>9786.0400000000009</v>
      </c>
    </row>
    <row r="483" spans="1:2" x14ac:dyDescent="0.35">
      <c r="A483" s="2">
        <f ca="1">IFERROR(__xludf.DUMMYFUNCTION("""COMPUTED_VALUE"""),44547.6458333333)</f>
        <v>44547.645833333299</v>
      </c>
      <c r="B483" s="1">
        <f ca="1">IFERROR(__xludf.DUMMYFUNCTION("""COMPUTED_VALUE"""),9612.07)</f>
        <v>9612.07</v>
      </c>
    </row>
    <row r="484" spans="1:2" x14ac:dyDescent="0.35">
      <c r="A484" s="2">
        <f ca="1">IFERROR(__xludf.DUMMYFUNCTION("""COMPUTED_VALUE"""),44550.6458333333)</f>
        <v>44550.645833333299</v>
      </c>
      <c r="B484" s="1">
        <f ca="1">IFERROR(__xludf.DUMMYFUNCTION("""COMPUTED_VALUE"""),9786.04)</f>
        <v>9786.0400000000009</v>
      </c>
    </row>
    <row r="485" spans="1:2" x14ac:dyDescent="0.35">
      <c r="A485" s="2">
        <f ca="1">IFERROR(__xludf.DUMMYFUNCTION("""COMPUTED_VALUE"""),44551.6458333333)</f>
        <v>44551.645833333299</v>
      </c>
      <c r="B485" s="1">
        <f ca="1">IFERROR(__xludf.DUMMYFUNCTION("""COMPUTED_VALUE"""),9568.58)</f>
        <v>9568.58</v>
      </c>
    </row>
    <row r="486" spans="1:2" x14ac:dyDescent="0.35">
      <c r="A486" s="2">
        <f ca="1">IFERROR(__xludf.DUMMYFUNCTION("""COMPUTED_VALUE"""),44552.6458333333)</f>
        <v>44552.645833333299</v>
      </c>
      <c r="B486" s="1">
        <f ca="1">IFERROR(__xludf.DUMMYFUNCTION("""COMPUTED_VALUE"""),9525.08)</f>
        <v>9525.08</v>
      </c>
    </row>
    <row r="487" spans="1:2" x14ac:dyDescent="0.35">
      <c r="A487" s="2">
        <f ca="1">IFERROR(__xludf.DUMMYFUNCTION("""COMPUTED_VALUE"""),44553.6458333333)</f>
        <v>44553.645833333299</v>
      </c>
      <c r="B487" s="1">
        <f ca="1">IFERROR(__xludf.DUMMYFUNCTION("""COMPUTED_VALUE"""),9394.6)</f>
        <v>9394.6</v>
      </c>
    </row>
    <row r="488" spans="1:2" x14ac:dyDescent="0.35">
      <c r="A488" s="2">
        <f ca="1">IFERROR(__xludf.DUMMYFUNCTION("""COMPUTED_VALUE"""),44554.6458333333)</f>
        <v>44554.645833333299</v>
      </c>
      <c r="B488" s="1">
        <f ca="1">IFERROR(__xludf.DUMMYFUNCTION("""COMPUTED_VALUE"""),9438.1)</f>
        <v>9438.1</v>
      </c>
    </row>
    <row r="489" spans="1:2" x14ac:dyDescent="0.35">
      <c r="A489" s="2">
        <f ca="1">IFERROR(__xludf.DUMMYFUNCTION("""COMPUTED_VALUE"""),44557.6458333333)</f>
        <v>44557.645833333299</v>
      </c>
      <c r="B489" s="1">
        <f ca="1">IFERROR(__xludf.DUMMYFUNCTION("""COMPUTED_VALUE"""),9438.1)</f>
        <v>9438.1</v>
      </c>
    </row>
    <row r="490" spans="1:2" x14ac:dyDescent="0.35">
      <c r="A490" s="2">
        <f ca="1">IFERROR(__xludf.DUMMYFUNCTION("""COMPUTED_VALUE"""),44558.6458333333)</f>
        <v>44558.645833333299</v>
      </c>
      <c r="B490" s="1">
        <f ca="1">IFERROR(__xludf.DUMMYFUNCTION("""COMPUTED_VALUE"""),9438.1)</f>
        <v>9438.1</v>
      </c>
    </row>
    <row r="491" spans="1:2" x14ac:dyDescent="0.35">
      <c r="A491" s="2">
        <f ca="1">IFERROR(__xludf.DUMMYFUNCTION("""COMPUTED_VALUE"""),44559.6458333333)</f>
        <v>44559.645833333299</v>
      </c>
      <c r="B491" s="1">
        <f ca="1">IFERROR(__xludf.DUMMYFUNCTION("""COMPUTED_VALUE"""),9481.59)</f>
        <v>9481.59</v>
      </c>
    </row>
    <row r="492" spans="1:2" x14ac:dyDescent="0.35">
      <c r="A492" s="2">
        <f ca="1">IFERROR(__xludf.DUMMYFUNCTION("""COMPUTED_VALUE"""),44560.6458333333)</f>
        <v>44560.645833333299</v>
      </c>
      <c r="B492" s="1">
        <f ca="1">IFERROR(__xludf.DUMMYFUNCTION("""COMPUTED_VALUE"""),9481.59)</f>
        <v>9481.59</v>
      </c>
    </row>
    <row r="493" spans="1:2" x14ac:dyDescent="0.35">
      <c r="A493" s="2">
        <f ca="1">IFERROR(__xludf.DUMMYFUNCTION("""COMPUTED_VALUE"""),44564.6458333333)</f>
        <v>44564.645833333299</v>
      </c>
      <c r="B493" s="1">
        <f ca="1">IFERROR(__xludf.DUMMYFUNCTION("""COMPUTED_VALUE"""),9481.59)</f>
        <v>9481.59</v>
      </c>
    </row>
    <row r="494" spans="1:2" x14ac:dyDescent="0.35">
      <c r="A494" s="2">
        <f ca="1">IFERROR(__xludf.DUMMYFUNCTION("""COMPUTED_VALUE"""),44565.6458333333)</f>
        <v>44565.645833333299</v>
      </c>
      <c r="B494" s="1">
        <f ca="1">IFERROR(__xludf.DUMMYFUNCTION("""COMPUTED_VALUE"""),9438.1)</f>
        <v>9438.1</v>
      </c>
    </row>
    <row r="495" spans="1:2" x14ac:dyDescent="0.35">
      <c r="A495" s="2">
        <f ca="1">IFERROR(__xludf.DUMMYFUNCTION("""COMPUTED_VALUE"""),44566.6458333333)</f>
        <v>44566.645833333299</v>
      </c>
      <c r="B495" s="1">
        <f ca="1">IFERROR(__xludf.DUMMYFUNCTION("""COMPUTED_VALUE"""),9394.6)</f>
        <v>9394.6</v>
      </c>
    </row>
    <row r="496" spans="1:2" x14ac:dyDescent="0.35">
      <c r="A496" s="2">
        <f ca="1">IFERROR(__xludf.DUMMYFUNCTION("""COMPUTED_VALUE"""),44567.6458333333)</f>
        <v>44567.645833333299</v>
      </c>
      <c r="B496" s="1">
        <f ca="1">IFERROR(__xludf.DUMMYFUNCTION("""COMPUTED_VALUE"""),9264.12)</f>
        <v>9264.1200000000008</v>
      </c>
    </row>
    <row r="497" spans="1:2" x14ac:dyDescent="0.35">
      <c r="A497" s="2">
        <f ca="1">IFERROR(__xludf.DUMMYFUNCTION("""COMPUTED_VALUE"""),44568.6458333333)</f>
        <v>44568.645833333299</v>
      </c>
      <c r="B497" s="1">
        <f ca="1">IFERROR(__xludf.DUMMYFUNCTION("""COMPUTED_VALUE"""),9438.1)</f>
        <v>9438.1</v>
      </c>
    </row>
    <row r="498" spans="1:2" x14ac:dyDescent="0.35">
      <c r="A498" s="2">
        <f ca="1">IFERROR(__xludf.DUMMYFUNCTION("""COMPUTED_VALUE"""),44571.6458333333)</f>
        <v>44571.645833333299</v>
      </c>
      <c r="B498" s="1">
        <f ca="1">IFERROR(__xludf.DUMMYFUNCTION("""COMPUTED_VALUE"""),9525.08)</f>
        <v>9525.08</v>
      </c>
    </row>
    <row r="499" spans="1:2" x14ac:dyDescent="0.35">
      <c r="A499" s="2">
        <f ca="1">IFERROR(__xludf.DUMMYFUNCTION("""COMPUTED_VALUE"""),44572.6458333333)</f>
        <v>44572.645833333299</v>
      </c>
      <c r="B499" s="1">
        <f ca="1">IFERROR(__xludf.DUMMYFUNCTION("""COMPUTED_VALUE"""),9351.11)</f>
        <v>9351.11</v>
      </c>
    </row>
    <row r="500" spans="1:2" x14ac:dyDescent="0.35">
      <c r="A500" s="2">
        <f ca="1">IFERROR(__xludf.DUMMYFUNCTION("""COMPUTED_VALUE"""),44573.6458333333)</f>
        <v>44573.645833333299</v>
      </c>
      <c r="B500" s="1">
        <f ca="1">IFERROR(__xludf.DUMMYFUNCTION("""COMPUTED_VALUE"""),9351.11)</f>
        <v>9351.11</v>
      </c>
    </row>
    <row r="501" spans="1:2" x14ac:dyDescent="0.35">
      <c r="A501" s="2">
        <f ca="1">IFERROR(__xludf.DUMMYFUNCTION("""COMPUTED_VALUE"""),44574.6458333333)</f>
        <v>44574.645833333299</v>
      </c>
      <c r="B501" s="1">
        <f ca="1">IFERROR(__xludf.DUMMYFUNCTION("""COMPUTED_VALUE"""),9307.62)</f>
        <v>9307.6200000000008</v>
      </c>
    </row>
    <row r="502" spans="1:2" x14ac:dyDescent="0.35">
      <c r="A502" s="2">
        <f ca="1">IFERROR(__xludf.DUMMYFUNCTION("""COMPUTED_VALUE"""),44575.6458333333)</f>
        <v>44575.645833333299</v>
      </c>
      <c r="B502" s="1">
        <f ca="1">IFERROR(__xludf.DUMMYFUNCTION("""COMPUTED_VALUE"""),9220.63)</f>
        <v>9220.6299999999992</v>
      </c>
    </row>
    <row r="503" spans="1:2" x14ac:dyDescent="0.35">
      <c r="A503" s="2">
        <f ca="1">IFERROR(__xludf.DUMMYFUNCTION("""COMPUTED_VALUE"""),44578.6458333333)</f>
        <v>44578.645833333299</v>
      </c>
      <c r="B503" s="1">
        <f ca="1">IFERROR(__xludf.DUMMYFUNCTION("""COMPUTED_VALUE"""),9046.65)</f>
        <v>9046.65</v>
      </c>
    </row>
    <row r="504" spans="1:2" x14ac:dyDescent="0.35">
      <c r="A504" s="2">
        <f ca="1">IFERROR(__xludf.DUMMYFUNCTION("""COMPUTED_VALUE"""),44579.6458333333)</f>
        <v>44579.645833333299</v>
      </c>
      <c r="B504" s="1">
        <f ca="1">IFERROR(__xludf.DUMMYFUNCTION("""COMPUTED_VALUE"""),8959.67)</f>
        <v>8959.67</v>
      </c>
    </row>
    <row r="505" spans="1:2" x14ac:dyDescent="0.35">
      <c r="A505" s="2">
        <f ca="1">IFERROR(__xludf.DUMMYFUNCTION("""COMPUTED_VALUE"""),44580.6458333333)</f>
        <v>44580.645833333299</v>
      </c>
      <c r="B505" s="1">
        <f ca="1">IFERROR(__xludf.DUMMYFUNCTION("""COMPUTED_VALUE"""),8916.17)</f>
        <v>8916.17</v>
      </c>
    </row>
    <row r="506" spans="1:2" x14ac:dyDescent="0.35">
      <c r="A506" s="2">
        <f ca="1">IFERROR(__xludf.DUMMYFUNCTION("""COMPUTED_VALUE"""),44581.6458333333)</f>
        <v>44581.645833333299</v>
      </c>
      <c r="B506" s="1">
        <f ca="1">IFERROR(__xludf.DUMMYFUNCTION("""COMPUTED_VALUE"""),9046.65)</f>
        <v>9046.65</v>
      </c>
    </row>
    <row r="507" spans="1:2" x14ac:dyDescent="0.35">
      <c r="A507" s="2">
        <f ca="1">IFERROR(__xludf.DUMMYFUNCTION("""COMPUTED_VALUE"""),44582.6458333333)</f>
        <v>44582.645833333299</v>
      </c>
      <c r="B507" s="1">
        <f ca="1">IFERROR(__xludf.DUMMYFUNCTION("""COMPUTED_VALUE"""),9133.64)</f>
        <v>9133.64</v>
      </c>
    </row>
    <row r="508" spans="1:2" x14ac:dyDescent="0.35">
      <c r="A508" s="2">
        <f ca="1">IFERROR(__xludf.DUMMYFUNCTION("""COMPUTED_VALUE"""),44585.6458333333)</f>
        <v>44585.645833333299</v>
      </c>
      <c r="B508" s="1">
        <f ca="1">IFERROR(__xludf.DUMMYFUNCTION("""COMPUTED_VALUE"""),9003.16)</f>
        <v>9003.16</v>
      </c>
    </row>
    <row r="509" spans="1:2" x14ac:dyDescent="0.35">
      <c r="A509" s="2">
        <f ca="1">IFERROR(__xludf.DUMMYFUNCTION("""COMPUTED_VALUE"""),44586.6458333333)</f>
        <v>44586.645833333299</v>
      </c>
      <c r="B509" s="1">
        <f ca="1">IFERROR(__xludf.DUMMYFUNCTION("""COMPUTED_VALUE"""),8698.71)</f>
        <v>8698.7099999999991</v>
      </c>
    </row>
    <row r="510" spans="1:2" x14ac:dyDescent="0.35">
      <c r="A510" s="2">
        <f ca="1">IFERROR(__xludf.DUMMYFUNCTION("""COMPUTED_VALUE"""),44587.6458333333)</f>
        <v>44587.645833333299</v>
      </c>
      <c r="B510" s="1">
        <f ca="1">IFERROR(__xludf.DUMMYFUNCTION("""COMPUTED_VALUE"""),8785.69)</f>
        <v>8785.69</v>
      </c>
    </row>
    <row r="511" spans="1:2" x14ac:dyDescent="0.35">
      <c r="A511" s="2">
        <f ca="1">IFERROR(__xludf.DUMMYFUNCTION("""COMPUTED_VALUE"""),44588.6458333333)</f>
        <v>44588.645833333299</v>
      </c>
      <c r="B511" s="1">
        <f ca="1">IFERROR(__xludf.DUMMYFUNCTION("""COMPUTED_VALUE"""),8629.12)</f>
        <v>8629.1200000000008</v>
      </c>
    </row>
    <row r="512" spans="1:2" x14ac:dyDescent="0.35">
      <c r="A512" s="2">
        <f ca="1">IFERROR(__xludf.DUMMYFUNCTION("""COMPUTED_VALUE"""),44589.6458333333)</f>
        <v>44589.645833333299</v>
      </c>
      <c r="B512" s="1">
        <f ca="1">IFERROR(__xludf.DUMMYFUNCTION("""COMPUTED_VALUE"""),9003.16)</f>
        <v>9003.16</v>
      </c>
    </row>
    <row r="513" spans="1:2" x14ac:dyDescent="0.35">
      <c r="A513" s="2">
        <f ca="1">IFERROR(__xludf.DUMMYFUNCTION("""COMPUTED_VALUE"""),44595.6458333333)</f>
        <v>44595.645833333299</v>
      </c>
      <c r="B513" s="1">
        <f ca="1">IFERROR(__xludf.DUMMYFUNCTION("""COMPUTED_VALUE"""),9177.13)</f>
        <v>9177.1299999999992</v>
      </c>
    </row>
    <row r="514" spans="1:2" x14ac:dyDescent="0.35">
      <c r="A514" s="2">
        <f ca="1">IFERROR(__xludf.DUMMYFUNCTION("""COMPUTED_VALUE"""),44596.6458333333)</f>
        <v>44596.645833333299</v>
      </c>
      <c r="B514" s="1">
        <f ca="1">IFERROR(__xludf.DUMMYFUNCTION("""COMPUTED_VALUE"""),9046.65)</f>
        <v>9046.65</v>
      </c>
    </row>
    <row r="515" spans="1:2" x14ac:dyDescent="0.35">
      <c r="A515" s="2">
        <f ca="1">IFERROR(__xludf.DUMMYFUNCTION("""COMPUTED_VALUE"""),44599.6458333333)</f>
        <v>44599.645833333299</v>
      </c>
      <c r="B515" s="1">
        <f ca="1">IFERROR(__xludf.DUMMYFUNCTION("""COMPUTED_VALUE"""),8916.17)</f>
        <v>8916.17</v>
      </c>
    </row>
    <row r="516" spans="1:2" x14ac:dyDescent="0.35">
      <c r="A516" s="2">
        <f ca="1">IFERROR(__xludf.DUMMYFUNCTION("""COMPUTED_VALUE"""),44600.6458333333)</f>
        <v>44600.645833333299</v>
      </c>
      <c r="B516" s="1">
        <f ca="1">IFERROR(__xludf.DUMMYFUNCTION("""COMPUTED_VALUE"""),9046.65)</f>
        <v>9046.65</v>
      </c>
    </row>
    <row r="517" spans="1:2" x14ac:dyDescent="0.35">
      <c r="A517" s="2">
        <f ca="1">IFERROR(__xludf.DUMMYFUNCTION("""COMPUTED_VALUE"""),44601.6458333333)</f>
        <v>44601.645833333299</v>
      </c>
      <c r="B517" s="1">
        <f ca="1">IFERROR(__xludf.DUMMYFUNCTION("""COMPUTED_VALUE"""),9264.12)</f>
        <v>9264.1200000000008</v>
      </c>
    </row>
    <row r="518" spans="1:2" x14ac:dyDescent="0.35">
      <c r="A518" s="2">
        <f ca="1">IFERROR(__xludf.DUMMYFUNCTION("""COMPUTED_VALUE"""),44602.6458333333)</f>
        <v>44602.645833333299</v>
      </c>
      <c r="B518" s="1">
        <f ca="1">IFERROR(__xludf.DUMMYFUNCTION("""COMPUTED_VALUE"""),9220.63)</f>
        <v>9220.6299999999992</v>
      </c>
    </row>
    <row r="519" spans="1:2" x14ac:dyDescent="0.35">
      <c r="A519" s="2">
        <f ca="1">IFERROR(__xludf.DUMMYFUNCTION("""COMPUTED_VALUE"""),44603.6458333333)</f>
        <v>44603.645833333299</v>
      </c>
      <c r="B519" s="1">
        <f ca="1">IFERROR(__xludf.DUMMYFUNCTION("""COMPUTED_VALUE"""),9003.16)</f>
        <v>9003.16</v>
      </c>
    </row>
    <row r="520" spans="1:2" x14ac:dyDescent="0.35">
      <c r="A520" s="2">
        <f ca="1">IFERROR(__xludf.DUMMYFUNCTION("""COMPUTED_VALUE"""),44606.6458333333)</f>
        <v>44606.645833333299</v>
      </c>
      <c r="B520" s="1">
        <f ca="1">IFERROR(__xludf.DUMMYFUNCTION("""COMPUTED_VALUE"""),8742.2)</f>
        <v>8742.2000000000007</v>
      </c>
    </row>
    <row r="521" spans="1:2" x14ac:dyDescent="0.35">
      <c r="A521" s="2">
        <f ca="1">IFERROR(__xludf.DUMMYFUNCTION("""COMPUTED_VALUE"""),44607.6458333333)</f>
        <v>44607.645833333299</v>
      </c>
      <c r="B521" s="1">
        <f ca="1">IFERROR(__xludf.DUMMYFUNCTION("""COMPUTED_VALUE"""),8690.01)</f>
        <v>8690.01</v>
      </c>
    </row>
    <row r="522" spans="1:2" x14ac:dyDescent="0.35">
      <c r="A522" s="2">
        <f ca="1">IFERROR(__xludf.DUMMYFUNCTION("""COMPUTED_VALUE"""),44608.6458333333)</f>
        <v>44608.645833333299</v>
      </c>
      <c r="B522" s="1">
        <f ca="1">IFERROR(__xludf.DUMMYFUNCTION("""COMPUTED_VALUE"""),8916.17)</f>
        <v>8916.17</v>
      </c>
    </row>
    <row r="523" spans="1:2" x14ac:dyDescent="0.35">
      <c r="A523" s="2">
        <f ca="1">IFERROR(__xludf.DUMMYFUNCTION("""COMPUTED_VALUE"""),44609.6458333333)</f>
        <v>44609.645833333299</v>
      </c>
      <c r="B523" s="1">
        <f ca="1">IFERROR(__xludf.DUMMYFUNCTION("""COMPUTED_VALUE"""),8916.17)</f>
        <v>8916.17</v>
      </c>
    </row>
    <row r="524" spans="1:2" x14ac:dyDescent="0.35">
      <c r="A524" s="2">
        <f ca="1">IFERROR(__xludf.DUMMYFUNCTION("""COMPUTED_VALUE"""),44610.6458333333)</f>
        <v>44610.645833333299</v>
      </c>
      <c r="B524" s="1">
        <f ca="1">IFERROR(__xludf.DUMMYFUNCTION("""COMPUTED_VALUE"""),8872.68)</f>
        <v>8872.68</v>
      </c>
    </row>
    <row r="525" spans="1:2" x14ac:dyDescent="0.35">
      <c r="A525" s="2">
        <f ca="1">IFERROR(__xludf.DUMMYFUNCTION("""COMPUTED_VALUE"""),44613.6458333333)</f>
        <v>44613.645833333299</v>
      </c>
      <c r="B525" s="1">
        <f ca="1">IFERROR(__xludf.DUMMYFUNCTION("""COMPUTED_VALUE"""),8916.17)</f>
        <v>8916.17</v>
      </c>
    </row>
    <row r="526" spans="1:2" x14ac:dyDescent="0.35">
      <c r="A526" s="2">
        <f ca="1">IFERROR(__xludf.DUMMYFUNCTION("""COMPUTED_VALUE"""),44614.6458333333)</f>
        <v>44614.645833333299</v>
      </c>
      <c r="B526" s="1">
        <f ca="1">IFERROR(__xludf.DUMMYFUNCTION("""COMPUTED_VALUE"""),8742.2)</f>
        <v>8742.2000000000007</v>
      </c>
    </row>
    <row r="527" spans="1:2" x14ac:dyDescent="0.35">
      <c r="A527" s="2">
        <f ca="1">IFERROR(__xludf.DUMMYFUNCTION("""COMPUTED_VALUE"""),44615.6458333333)</f>
        <v>44615.645833333299</v>
      </c>
      <c r="B527" s="1">
        <f ca="1">IFERROR(__xludf.DUMMYFUNCTION("""COMPUTED_VALUE"""),8785.69)</f>
        <v>8785.69</v>
      </c>
    </row>
    <row r="528" spans="1:2" x14ac:dyDescent="0.35">
      <c r="A528" s="2">
        <f ca="1">IFERROR(__xludf.DUMMYFUNCTION("""COMPUTED_VALUE"""),44616.6458333333)</f>
        <v>44616.645833333299</v>
      </c>
      <c r="B528" s="1">
        <f ca="1">IFERROR(__xludf.DUMMYFUNCTION("""COMPUTED_VALUE"""),8690.01)</f>
        <v>8690.01</v>
      </c>
    </row>
    <row r="529" spans="1:2" x14ac:dyDescent="0.35">
      <c r="A529" s="2">
        <f ca="1">IFERROR(__xludf.DUMMYFUNCTION("""COMPUTED_VALUE"""),44617.6458333333)</f>
        <v>44617.645833333299</v>
      </c>
      <c r="B529" s="1">
        <f ca="1">IFERROR(__xludf.DUMMYFUNCTION("""COMPUTED_VALUE"""),8603.02)</f>
        <v>8603.02</v>
      </c>
    </row>
    <row r="530" spans="1:2" x14ac:dyDescent="0.35">
      <c r="A530" s="2">
        <f ca="1">IFERROR(__xludf.DUMMYFUNCTION("""COMPUTED_VALUE"""),44620.6458333333)</f>
        <v>44620.645833333299</v>
      </c>
      <c r="B530" s="1">
        <f ca="1">IFERROR(__xludf.DUMMYFUNCTION("""COMPUTED_VALUE"""),8603.02)</f>
        <v>8603.02</v>
      </c>
    </row>
    <row r="531" spans="1:2" x14ac:dyDescent="0.35">
      <c r="A531" s="2">
        <f ca="1">IFERROR(__xludf.DUMMYFUNCTION("""COMPUTED_VALUE"""),44622.6458333333)</f>
        <v>44622.645833333299</v>
      </c>
      <c r="B531" s="1">
        <f ca="1">IFERROR(__xludf.DUMMYFUNCTION("""COMPUTED_VALUE"""),8698.71)</f>
        <v>8698.7099999999991</v>
      </c>
    </row>
    <row r="532" spans="1:2" x14ac:dyDescent="0.35">
      <c r="A532" s="2">
        <f ca="1">IFERROR(__xludf.DUMMYFUNCTION("""COMPUTED_VALUE"""),44623.6458333333)</f>
        <v>44623.645833333299</v>
      </c>
      <c r="B532" s="1">
        <f ca="1">IFERROR(__xludf.DUMMYFUNCTION("""COMPUTED_VALUE"""),8785.69)</f>
        <v>8785.69</v>
      </c>
    </row>
    <row r="533" spans="1:2" x14ac:dyDescent="0.35">
      <c r="A533" s="2">
        <f ca="1">IFERROR(__xludf.DUMMYFUNCTION("""COMPUTED_VALUE"""),44624.6458333333)</f>
        <v>44624.645833333299</v>
      </c>
      <c r="B533" s="1">
        <f ca="1">IFERROR(__xludf.DUMMYFUNCTION("""COMPUTED_VALUE"""),8742.2)</f>
        <v>8742.2000000000007</v>
      </c>
    </row>
    <row r="534" spans="1:2" x14ac:dyDescent="0.35">
      <c r="A534" s="2">
        <f ca="1">IFERROR(__xludf.DUMMYFUNCTION("""COMPUTED_VALUE"""),44627.6458333333)</f>
        <v>44627.645833333299</v>
      </c>
      <c r="B534" s="1">
        <f ca="1">IFERROR(__xludf.DUMMYFUNCTION("""COMPUTED_VALUE"""),8690.01)</f>
        <v>8690.01</v>
      </c>
    </row>
    <row r="535" spans="1:2" x14ac:dyDescent="0.35">
      <c r="A535" s="2">
        <f ca="1">IFERROR(__xludf.DUMMYFUNCTION("""COMPUTED_VALUE"""),44628.6458333333)</f>
        <v>44628.645833333299</v>
      </c>
      <c r="B535" s="1">
        <f ca="1">IFERROR(__xludf.DUMMYFUNCTION("""COMPUTED_VALUE"""),8620.42)</f>
        <v>8620.42</v>
      </c>
    </row>
    <row r="536" spans="1:2" x14ac:dyDescent="0.35">
      <c r="A536" s="2">
        <f ca="1">IFERROR(__xludf.DUMMYFUNCTION("""COMPUTED_VALUE"""),44630.6458333333)</f>
        <v>44630.645833333299</v>
      </c>
      <c r="B536" s="1">
        <f ca="1">IFERROR(__xludf.DUMMYFUNCTION("""COMPUTED_VALUE"""),8742.2)</f>
        <v>8742.2000000000007</v>
      </c>
    </row>
    <row r="537" spans="1:2" x14ac:dyDescent="0.35">
      <c r="A537" s="2">
        <f ca="1">IFERROR(__xludf.DUMMYFUNCTION("""COMPUTED_VALUE"""),44631.6458333333)</f>
        <v>44631.645833333299</v>
      </c>
      <c r="B537" s="1">
        <f ca="1">IFERROR(__xludf.DUMMYFUNCTION("""COMPUTED_VALUE"""),8698.71)</f>
        <v>8698.7099999999991</v>
      </c>
    </row>
    <row r="538" spans="1:2" x14ac:dyDescent="0.35">
      <c r="A538" s="2">
        <f ca="1">IFERROR(__xludf.DUMMYFUNCTION("""COMPUTED_VALUE"""),44634.6458333333)</f>
        <v>44634.645833333299</v>
      </c>
      <c r="B538" s="1">
        <f ca="1">IFERROR(__xludf.DUMMYFUNCTION("""COMPUTED_VALUE"""),8594.32)</f>
        <v>8594.32</v>
      </c>
    </row>
    <row r="539" spans="1:2" x14ac:dyDescent="0.35">
      <c r="A539" s="2">
        <f ca="1">IFERROR(__xludf.DUMMYFUNCTION("""COMPUTED_VALUE"""),44635.6458333333)</f>
        <v>44635.645833333299</v>
      </c>
      <c r="B539" s="1">
        <f ca="1">IFERROR(__xludf.DUMMYFUNCTION("""COMPUTED_VALUE"""),8585.62)</f>
        <v>8585.6200000000008</v>
      </c>
    </row>
    <row r="540" spans="1:2" x14ac:dyDescent="0.35">
      <c r="A540" s="2">
        <f ca="1">IFERROR(__xludf.DUMMYFUNCTION("""COMPUTED_VALUE"""),44636.6458333333)</f>
        <v>44636.645833333299</v>
      </c>
      <c r="B540" s="1">
        <f ca="1">IFERROR(__xludf.DUMMYFUNCTION("""COMPUTED_VALUE"""),8698.71)</f>
        <v>8698.7099999999991</v>
      </c>
    </row>
    <row r="541" spans="1:2" x14ac:dyDescent="0.35">
      <c r="A541" s="2">
        <f ca="1">IFERROR(__xludf.DUMMYFUNCTION("""COMPUTED_VALUE"""),44637.6458333333)</f>
        <v>44637.645833333299</v>
      </c>
      <c r="B541" s="1">
        <f ca="1">IFERROR(__xludf.DUMMYFUNCTION("""COMPUTED_VALUE"""),8785.69)</f>
        <v>8785.69</v>
      </c>
    </row>
    <row r="542" spans="1:2" x14ac:dyDescent="0.35">
      <c r="A542" s="2">
        <f ca="1">IFERROR(__xludf.DUMMYFUNCTION("""COMPUTED_VALUE"""),44638.6458333333)</f>
        <v>44638.645833333299</v>
      </c>
      <c r="B542" s="1">
        <f ca="1">IFERROR(__xludf.DUMMYFUNCTION("""COMPUTED_VALUE"""),8829.19)</f>
        <v>8829.19</v>
      </c>
    </row>
    <row r="543" spans="1:2" x14ac:dyDescent="0.35">
      <c r="A543" s="2">
        <f ca="1">IFERROR(__xludf.DUMMYFUNCTION("""COMPUTED_VALUE"""),44641.6458333333)</f>
        <v>44641.645833333299</v>
      </c>
      <c r="B543" s="1">
        <f ca="1">IFERROR(__xludf.DUMMYFUNCTION("""COMPUTED_VALUE"""),8829.19)</f>
        <v>8829.19</v>
      </c>
    </row>
    <row r="544" spans="1:2" x14ac:dyDescent="0.35">
      <c r="A544" s="2">
        <f ca="1">IFERROR(__xludf.DUMMYFUNCTION("""COMPUTED_VALUE"""),44642.6458333333)</f>
        <v>44642.645833333299</v>
      </c>
      <c r="B544" s="1">
        <f ca="1">IFERROR(__xludf.DUMMYFUNCTION("""COMPUTED_VALUE"""),8829.19)</f>
        <v>8829.19</v>
      </c>
    </row>
    <row r="545" spans="1:2" x14ac:dyDescent="0.35">
      <c r="A545" s="2">
        <f ca="1">IFERROR(__xludf.DUMMYFUNCTION("""COMPUTED_VALUE"""),44643.6458333333)</f>
        <v>44643.645833333299</v>
      </c>
      <c r="B545" s="1">
        <f ca="1">IFERROR(__xludf.DUMMYFUNCTION("""COMPUTED_VALUE"""),9003.16)</f>
        <v>9003.16</v>
      </c>
    </row>
    <row r="546" spans="1:2" x14ac:dyDescent="0.35">
      <c r="A546" s="2">
        <f ca="1">IFERROR(__xludf.DUMMYFUNCTION("""COMPUTED_VALUE"""),44644.6458333333)</f>
        <v>44644.645833333299</v>
      </c>
      <c r="B546" s="1">
        <f ca="1">IFERROR(__xludf.DUMMYFUNCTION("""COMPUTED_VALUE"""),9046.65)</f>
        <v>9046.65</v>
      </c>
    </row>
    <row r="547" spans="1:2" x14ac:dyDescent="0.35">
      <c r="A547" s="2">
        <f ca="1">IFERROR(__xludf.DUMMYFUNCTION("""COMPUTED_VALUE"""),44645.6458333333)</f>
        <v>44645.645833333299</v>
      </c>
      <c r="B547" s="1">
        <f ca="1">IFERROR(__xludf.DUMMYFUNCTION("""COMPUTED_VALUE"""),8959.67)</f>
        <v>8959.67</v>
      </c>
    </row>
    <row r="548" spans="1:2" x14ac:dyDescent="0.35">
      <c r="A548" s="2">
        <f ca="1">IFERROR(__xludf.DUMMYFUNCTION("""COMPUTED_VALUE"""),44648.6458333333)</f>
        <v>44648.645833333299</v>
      </c>
      <c r="B548" s="1">
        <f ca="1">IFERROR(__xludf.DUMMYFUNCTION("""COMPUTED_VALUE"""),8916.17)</f>
        <v>8916.17</v>
      </c>
    </row>
    <row r="549" spans="1:2" x14ac:dyDescent="0.35">
      <c r="A549" s="2">
        <f ca="1">IFERROR(__xludf.DUMMYFUNCTION("""COMPUTED_VALUE"""),44649.6458333333)</f>
        <v>44649.645833333299</v>
      </c>
      <c r="B549" s="1">
        <f ca="1">IFERROR(__xludf.DUMMYFUNCTION("""COMPUTED_VALUE"""),8959.67)</f>
        <v>8959.67</v>
      </c>
    </row>
    <row r="550" spans="1:2" x14ac:dyDescent="0.35">
      <c r="A550" s="2">
        <f ca="1">IFERROR(__xludf.DUMMYFUNCTION("""COMPUTED_VALUE"""),44650.6458333333)</f>
        <v>44650.645833333299</v>
      </c>
      <c r="B550" s="1">
        <f ca="1">IFERROR(__xludf.DUMMYFUNCTION("""COMPUTED_VALUE"""),8959.67)</f>
        <v>8959.67</v>
      </c>
    </row>
    <row r="551" spans="1:2" x14ac:dyDescent="0.35">
      <c r="A551" s="2">
        <f ca="1">IFERROR(__xludf.DUMMYFUNCTION("""COMPUTED_VALUE"""),44651.6458333333)</f>
        <v>44651.645833333299</v>
      </c>
      <c r="B551" s="1">
        <f ca="1">IFERROR(__xludf.DUMMYFUNCTION("""COMPUTED_VALUE"""),9090.15)</f>
        <v>9090.15</v>
      </c>
    </row>
    <row r="552" spans="1:2" x14ac:dyDescent="0.35">
      <c r="A552" s="2">
        <f ca="1">IFERROR(__xludf.DUMMYFUNCTION("""COMPUTED_VALUE"""),44652.6458333333)</f>
        <v>44652.645833333299</v>
      </c>
      <c r="B552" s="1">
        <f ca="1">IFERROR(__xludf.DUMMYFUNCTION("""COMPUTED_VALUE"""),9046.65)</f>
        <v>9046.65</v>
      </c>
    </row>
    <row r="553" spans="1:2" x14ac:dyDescent="0.35">
      <c r="A553" s="2">
        <f ca="1">IFERROR(__xludf.DUMMYFUNCTION("""COMPUTED_VALUE"""),44655.6458333333)</f>
        <v>44655.645833333299</v>
      </c>
      <c r="B553" s="1">
        <f ca="1">IFERROR(__xludf.DUMMYFUNCTION("""COMPUTED_VALUE"""),9046.65)</f>
        <v>9046.65</v>
      </c>
    </row>
    <row r="554" spans="1:2" x14ac:dyDescent="0.35">
      <c r="A554" s="2">
        <f ca="1">IFERROR(__xludf.DUMMYFUNCTION("""COMPUTED_VALUE"""),44656.6458333333)</f>
        <v>44656.645833333299</v>
      </c>
      <c r="B554" s="1">
        <f ca="1">IFERROR(__xludf.DUMMYFUNCTION("""COMPUTED_VALUE"""),9046.65)</f>
        <v>9046.65</v>
      </c>
    </row>
    <row r="555" spans="1:2" x14ac:dyDescent="0.35">
      <c r="A555" s="2">
        <f ca="1">IFERROR(__xludf.DUMMYFUNCTION("""COMPUTED_VALUE"""),44657.6458333333)</f>
        <v>44657.645833333299</v>
      </c>
      <c r="B555" s="1">
        <f ca="1">IFERROR(__xludf.DUMMYFUNCTION("""COMPUTED_VALUE"""),9003.16)</f>
        <v>9003.16</v>
      </c>
    </row>
    <row r="556" spans="1:2" x14ac:dyDescent="0.35">
      <c r="A556" s="2">
        <f ca="1">IFERROR(__xludf.DUMMYFUNCTION("""COMPUTED_VALUE"""),44658.6458333333)</f>
        <v>44658.645833333299</v>
      </c>
      <c r="B556" s="1">
        <f ca="1">IFERROR(__xludf.DUMMYFUNCTION("""COMPUTED_VALUE"""),8829.19)</f>
        <v>8829.19</v>
      </c>
    </row>
    <row r="557" spans="1:2" x14ac:dyDescent="0.35">
      <c r="A557" s="2">
        <f ca="1">IFERROR(__xludf.DUMMYFUNCTION("""COMPUTED_VALUE"""),44659.6458333333)</f>
        <v>44659.645833333299</v>
      </c>
      <c r="B557" s="1">
        <f ca="1">IFERROR(__xludf.DUMMYFUNCTION("""COMPUTED_VALUE"""),8872.68)</f>
        <v>8872.68</v>
      </c>
    </row>
    <row r="558" spans="1:2" x14ac:dyDescent="0.35">
      <c r="A558" s="2">
        <f ca="1">IFERROR(__xludf.DUMMYFUNCTION("""COMPUTED_VALUE"""),44662.6458333333)</f>
        <v>44662.645833333299</v>
      </c>
      <c r="B558" s="1">
        <f ca="1">IFERROR(__xludf.DUMMYFUNCTION("""COMPUTED_VALUE"""),8959.67)</f>
        <v>8959.67</v>
      </c>
    </row>
    <row r="559" spans="1:2" x14ac:dyDescent="0.35">
      <c r="A559" s="2">
        <f ca="1">IFERROR(__xludf.DUMMYFUNCTION("""COMPUTED_VALUE"""),44663.6458333333)</f>
        <v>44663.645833333299</v>
      </c>
      <c r="B559" s="1">
        <f ca="1">IFERROR(__xludf.DUMMYFUNCTION("""COMPUTED_VALUE"""),8872.68)</f>
        <v>8872.68</v>
      </c>
    </row>
    <row r="560" spans="1:2" x14ac:dyDescent="0.35">
      <c r="A560" s="2">
        <f ca="1">IFERROR(__xludf.DUMMYFUNCTION("""COMPUTED_VALUE"""),44664.6458333333)</f>
        <v>44664.645833333299</v>
      </c>
      <c r="B560" s="1">
        <f ca="1">IFERROR(__xludf.DUMMYFUNCTION("""COMPUTED_VALUE"""),8872.68)</f>
        <v>8872.68</v>
      </c>
    </row>
    <row r="561" spans="1:2" x14ac:dyDescent="0.35">
      <c r="A561" s="2">
        <f ca="1">IFERROR(__xludf.DUMMYFUNCTION("""COMPUTED_VALUE"""),44665.6458333333)</f>
        <v>44665.645833333299</v>
      </c>
      <c r="B561" s="1">
        <f ca="1">IFERROR(__xludf.DUMMYFUNCTION("""COMPUTED_VALUE"""),8698.71)</f>
        <v>8698.7099999999991</v>
      </c>
    </row>
    <row r="562" spans="1:2" x14ac:dyDescent="0.35">
      <c r="A562" s="2">
        <f ca="1">IFERROR(__xludf.DUMMYFUNCTION("""COMPUTED_VALUE"""),44666.6458333333)</f>
        <v>44666.645833333299</v>
      </c>
      <c r="B562" s="1">
        <f ca="1">IFERROR(__xludf.DUMMYFUNCTION("""COMPUTED_VALUE"""),8742.2)</f>
        <v>8742.2000000000007</v>
      </c>
    </row>
    <row r="563" spans="1:2" x14ac:dyDescent="0.35">
      <c r="A563" s="2">
        <f ca="1">IFERROR(__xludf.DUMMYFUNCTION("""COMPUTED_VALUE"""),44669.6458333333)</f>
        <v>44669.645833333299</v>
      </c>
      <c r="B563" s="1">
        <f ca="1">IFERROR(__xludf.DUMMYFUNCTION("""COMPUTED_VALUE"""),8742.2)</f>
        <v>8742.2000000000007</v>
      </c>
    </row>
    <row r="564" spans="1:2" x14ac:dyDescent="0.35">
      <c r="A564" s="2">
        <f ca="1">IFERROR(__xludf.DUMMYFUNCTION("""COMPUTED_VALUE"""),44670.6458333333)</f>
        <v>44670.645833333299</v>
      </c>
      <c r="B564" s="1">
        <f ca="1">IFERROR(__xludf.DUMMYFUNCTION("""COMPUTED_VALUE"""),8698.71)</f>
        <v>8698.7099999999991</v>
      </c>
    </row>
    <row r="565" spans="1:2" x14ac:dyDescent="0.35">
      <c r="A565" s="2">
        <f ca="1">IFERROR(__xludf.DUMMYFUNCTION("""COMPUTED_VALUE"""),44671.6458333333)</f>
        <v>44671.645833333299</v>
      </c>
      <c r="B565" s="1">
        <f ca="1">IFERROR(__xludf.DUMMYFUNCTION("""COMPUTED_VALUE"""),8698.71)</f>
        <v>8698.7099999999991</v>
      </c>
    </row>
    <row r="566" spans="1:2" x14ac:dyDescent="0.35">
      <c r="A566" s="2">
        <f ca="1">IFERROR(__xludf.DUMMYFUNCTION("""COMPUTED_VALUE"""),44672.6458333333)</f>
        <v>44672.645833333299</v>
      </c>
      <c r="B566" s="1">
        <f ca="1">IFERROR(__xludf.DUMMYFUNCTION("""COMPUTED_VALUE"""),8742.2)</f>
        <v>8742.2000000000007</v>
      </c>
    </row>
    <row r="567" spans="1:2" x14ac:dyDescent="0.35">
      <c r="A567" s="2">
        <f ca="1">IFERROR(__xludf.DUMMYFUNCTION("""COMPUTED_VALUE"""),44673.6458333333)</f>
        <v>44673.645833333299</v>
      </c>
      <c r="B567" s="1">
        <f ca="1">IFERROR(__xludf.DUMMYFUNCTION("""COMPUTED_VALUE"""),8698.71)</f>
        <v>8698.7099999999991</v>
      </c>
    </row>
    <row r="568" spans="1:2" x14ac:dyDescent="0.35">
      <c r="A568" s="2">
        <f ca="1">IFERROR(__xludf.DUMMYFUNCTION("""COMPUTED_VALUE"""),44676.6458333333)</f>
        <v>44676.645833333299</v>
      </c>
      <c r="B568" s="1">
        <f ca="1">IFERROR(__xludf.DUMMYFUNCTION("""COMPUTED_VALUE"""),8542.13)</f>
        <v>8542.1299999999992</v>
      </c>
    </row>
    <row r="569" spans="1:2" x14ac:dyDescent="0.35">
      <c r="A569" s="2">
        <f ca="1">IFERROR(__xludf.DUMMYFUNCTION("""COMPUTED_VALUE"""),44677.6458333333)</f>
        <v>44677.645833333299</v>
      </c>
      <c r="B569" s="1">
        <f ca="1">IFERROR(__xludf.DUMMYFUNCTION("""COMPUTED_VALUE"""),8576.92)</f>
        <v>8576.92</v>
      </c>
    </row>
    <row r="570" spans="1:2" x14ac:dyDescent="0.35">
      <c r="A570" s="2">
        <f ca="1">IFERROR(__xludf.DUMMYFUNCTION("""COMPUTED_VALUE"""),44678.6458333333)</f>
        <v>44678.645833333299</v>
      </c>
      <c r="B570" s="1">
        <f ca="1">IFERROR(__xludf.DUMMYFUNCTION("""COMPUTED_VALUE"""),8359.46)</f>
        <v>8359.4599999999991</v>
      </c>
    </row>
    <row r="571" spans="1:2" x14ac:dyDescent="0.35">
      <c r="A571" s="2">
        <f ca="1">IFERROR(__xludf.DUMMYFUNCTION("""COMPUTED_VALUE"""),44679.6458333333)</f>
        <v>44679.645833333299</v>
      </c>
      <c r="B571" s="1">
        <f ca="1">IFERROR(__xludf.DUMMYFUNCTION("""COMPUTED_VALUE"""),8324.66)</f>
        <v>8324.66</v>
      </c>
    </row>
    <row r="572" spans="1:2" x14ac:dyDescent="0.35">
      <c r="A572" s="2">
        <f ca="1">IFERROR(__xludf.DUMMYFUNCTION("""COMPUTED_VALUE"""),44680.6458333333)</f>
        <v>44680.645833333299</v>
      </c>
      <c r="B572" s="1">
        <f ca="1">IFERROR(__xludf.DUMMYFUNCTION("""COMPUTED_VALUE"""),8350.76)</f>
        <v>8350.76</v>
      </c>
    </row>
    <row r="573" spans="1:2" x14ac:dyDescent="0.35">
      <c r="A573" s="2">
        <f ca="1">IFERROR(__xludf.DUMMYFUNCTION("""COMPUTED_VALUE"""),44683.6458333333)</f>
        <v>44683.645833333299</v>
      </c>
      <c r="B573" s="1">
        <f ca="1">IFERROR(__xludf.DUMMYFUNCTION("""COMPUTED_VALUE"""),8333.36)</f>
        <v>8333.36</v>
      </c>
    </row>
    <row r="574" spans="1:2" x14ac:dyDescent="0.35">
      <c r="A574" s="2">
        <f ca="1">IFERROR(__xludf.DUMMYFUNCTION("""COMPUTED_VALUE"""),44684.6458333333)</f>
        <v>44684.645833333299</v>
      </c>
      <c r="B574" s="1">
        <f ca="1">IFERROR(__xludf.DUMMYFUNCTION("""COMPUTED_VALUE"""),8289.87)</f>
        <v>8289.8700000000008</v>
      </c>
    </row>
    <row r="575" spans="1:2" x14ac:dyDescent="0.35">
      <c r="A575" s="2">
        <f ca="1">IFERROR(__xludf.DUMMYFUNCTION("""COMPUTED_VALUE"""),44685.6458333333)</f>
        <v>44685.645833333299</v>
      </c>
      <c r="B575" s="1">
        <f ca="1">IFERROR(__xludf.DUMMYFUNCTION("""COMPUTED_VALUE"""),8185.48)</f>
        <v>8185.48</v>
      </c>
    </row>
    <row r="576" spans="1:2" x14ac:dyDescent="0.35">
      <c r="A576" s="2">
        <f ca="1">IFERROR(__xludf.DUMMYFUNCTION("""COMPUTED_VALUE"""),44687.6458333333)</f>
        <v>44687.645833333299</v>
      </c>
      <c r="B576" s="1">
        <f ca="1">IFERROR(__xludf.DUMMYFUNCTION("""COMPUTED_VALUE"""),8081.1)</f>
        <v>8081.1</v>
      </c>
    </row>
    <row r="577" spans="1:2" x14ac:dyDescent="0.35">
      <c r="A577" s="2">
        <f ca="1">IFERROR(__xludf.DUMMYFUNCTION("""COMPUTED_VALUE"""),44690.6458333333)</f>
        <v>44690.645833333299</v>
      </c>
      <c r="B577" s="1">
        <f ca="1">IFERROR(__xludf.DUMMYFUNCTION("""COMPUTED_VALUE"""),7863.63)</f>
        <v>7863.63</v>
      </c>
    </row>
    <row r="578" spans="1:2" x14ac:dyDescent="0.35">
      <c r="A578" s="2">
        <f ca="1">IFERROR(__xludf.DUMMYFUNCTION("""COMPUTED_VALUE"""),44691.6458333333)</f>
        <v>44691.645833333299</v>
      </c>
      <c r="B578" s="1">
        <f ca="1">IFERROR(__xludf.DUMMYFUNCTION("""COMPUTED_VALUE"""),7724.45)</f>
        <v>7724.45</v>
      </c>
    </row>
    <row r="579" spans="1:2" x14ac:dyDescent="0.35">
      <c r="A579" s="2">
        <f ca="1">IFERROR(__xludf.DUMMYFUNCTION("""COMPUTED_VALUE"""),44692.6458333333)</f>
        <v>44692.645833333299</v>
      </c>
      <c r="B579" s="1">
        <f ca="1">IFERROR(__xludf.DUMMYFUNCTION("""COMPUTED_VALUE"""),7785.34)</f>
        <v>7785.34</v>
      </c>
    </row>
    <row r="580" spans="1:2" x14ac:dyDescent="0.35">
      <c r="A580" s="2">
        <f ca="1">IFERROR(__xludf.DUMMYFUNCTION("""COMPUTED_VALUE"""),44693.6458333333)</f>
        <v>44693.645833333299</v>
      </c>
      <c r="B580" s="1">
        <f ca="1">IFERROR(__xludf.DUMMYFUNCTION("""COMPUTED_VALUE"""),7576.57)</f>
        <v>7576.57</v>
      </c>
    </row>
    <row r="581" spans="1:2" x14ac:dyDescent="0.35">
      <c r="A581" s="2">
        <f ca="1">IFERROR(__xludf.DUMMYFUNCTION("""COMPUTED_VALUE"""),44694.6458333333)</f>
        <v>44694.645833333299</v>
      </c>
      <c r="B581" s="1">
        <f ca="1">IFERROR(__xludf.DUMMYFUNCTION("""COMPUTED_VALUE"""),7602.67)</f>
        <v>7602.67</v>
      </c>
    </row>
    <row r="582" spans="1:2" x14ac:dyDescent="0.35">
      <c r="A582" s="2">
        <f ca="1">IFERROR(__xludf.DUMMYFUNCTION("""COMPUTED_VALUE"""),44697.6458333333)</f>
        <v>44697.645833333299</v>
      </c>
      <c r="B582" s="1">
        <f ca="1">IFERROR(__xludf.DUMMYFUNCTION("""COMPUTED_VALUE"""),7646.16)</f>
        <v>7646.16</v>
      </c>
    </row>
    <row r="583" spans="1:2" x14ac:dyDescent="0.35">
      <c r="A583" s="2">
        <f ca="1">IFERROR(__xludf.DUMMYFUNCTION("""COMPUTED_VALUE"""),44698.6458333333)</f>
        <v>44698.645833333299</v>
      </c>
      <c r="B583" s="1">
        <f ca="1">IFERROR(__xludf.DUMMYFUNCTION("""COMPUTED_VALUE"""),7715.75)</f>
        <v>7715.75</v>
      </c>
    </row>
    <row r="584" spans="1:2" x14ac:dyDescent="0.35">
      <c r="A584" s="2">
        <f ca="1">IFERROR(__xludf.DUMMYFUNCTION("""COMPUTED_VALUE"""),44699.6458333333)</f>
        <v>44699.645833333299</v>
      </c>
      <c r="B584" s="1">
        <f ca="1">IFERROR(__xludf.DUMMYFUNCTION("""COMPUTED_VALUE"""),7724.45)</f>
        <v>7724.45</v>
      </c>
    </row>
    <row r="585" spans="1:2" x14ac:dyDescent="0.35">
      <c r="A585" s="2">
        <f ca="1">IFERROR(__xludf.DUMMYFUNCTION("""COMPUTED_VALUE"""),44700.6458333333)</f>
        <v>44700.645833333299</v>
      </c>
      <c r="B585" s="1">
        <f ca="1">IFERROR(__xludf.DUMMYFUNCTION("""COMPUTED_VALUE"""),7611.37)</f>
        <v>7611.37</v>
      </c>
    </row>
    <row r="586" spans="1:2" x14ac:dyDescent="0.35">
      <c r="A586" s="2">
        <f ca="1">IFERROR(__xludf.DUMMYFUNCTION("""COMPUTED_VALUE"""),44701.6458333333)</f>
        <v>44701.645833333299</v>
      </c>
      <c r="B586" s="1">
        <f ca="1">IFERROR(__xludf.DUMMYFUNCTION("""COMPUTED_VALUE"""),7646.16)</f>
        <v>7646.16</v>
      </c>
    </row>
    <row r="587" spans="1:2" x14ac:dyDescent="0.35">
      <c r="A587" s="2">
        <f ca="1">IFERROR(__xludf.DUMMYFUNCTION("""COMPUTED_VALUE"""),44704.6458333333)</f>
        <v>44704.645833333299</v>
      </c>
      <c r="B587" s="1">
        <f ca="1">IFERROR(__xludf.DUMMYFUNCTION("""COMPUTED_VALUE"""),7733.15)</f>
        <v>7733.15</v>
      </c>
    </row>
    <row r="588" spans="1:2" x14ac:dyDescent="0.35">
      <c r="A588" s="2">
        <f ca="1">IFERROR(__xludf.DUMMYFUNCTION("""COMPUTED_VALUE"""),44705.6458333333)</f>
        <v>44705.645833333299</v>
      </c>
      <c r="B588" s="1">
        <f ca="1">IFERROR(__xludf.DUMMYFUNCTION("""COMPUTED_VALUE"""),7881.03)</f>
        <v>7881.03</v>
      </c>
    </row>
    <row r="589" spans="1:2" x14ac:dyDescent="0.35">
      <c r="A589" s="2">
        <f ca="1">IFERROR(__xludf.DUMMYFUNCTION("""COMPUTED_VALUE"""),44706.6458333333)</f>
        <v>44706.645833333299</v>
      </c>
      <c r="B589" s="1">
        <f ca="1">IFERROR(__xludf.DUMMYFUNCTION("""COMPUTED_VALUE"""),7828.84)</f>
        <v>7828.84</v>
      </c>
    </row>
    <row r="590" spans="1:2" x14ac:dyDescent="0.35">
      <c r="A590" s="2">
        <f ca="1">IFERROR(__xludf.DUMMYFUNCTION("""COMPUTED_VALUE"""),44707.6458333333)</f>
        <v>44707.645833333299</v>
      </c>
      <c r="B590" s="1">
        <f ca="1">IFERROR(__xludf.DUMMYFUNCTION("""COMPUTED_VALUE"""),7802.74)</f>
        <v>7802.74</v>
      </c>
    </row>
    <row r="591" spans="1:2" x14ac:dyDescent="0.35">
      <c r="A591" s="2">
        <f ca="1">IFERROR(__xludf.DUMMYFUNCTION("""COMPUTED_VALUE"""),44708.6458333333)</f>
        <v>44708.645833333299</v>
      </c>
      <c r="B591" s="1">
        <f ca="1">IFERROR(__xludf.DUMMYFUNCTION("""COMPUTED_VALUE"""),7759.25)</f>
        <v>7759.25</v>
      </c>
    </row>
    <row r="592" spans="1:2" x14ac:dyDescent="0.35">
      <c r="A592" s="2">
        <f ca="1">IFERROR(__xludf.DUMMYFUNCTION("""COMPUTED_VALUE"""),44711.6458333333)</f>
        <v>44711.645833333299</v>
      </c>
      <c r="B592" s="1">
        <f ca="1">IFERROR(__xludf.DUMMYFUNCTION("""COMPUTED_VALUE"""),7828.84)</f>
        <v>7828.84</v>
      </c>
    </row>
    <row r="593" spans="1:2" x14ac:dyDescent="0.35">
      <c r="A593" s="2">
        <f ca="1">IFERROR(__xludf.DUMMYFUNCTION("""COMPUTED_VALUE"""),44712.6458333333)</f>
        <v>44712.645833333299</v>
      </c>
      <c r="B593" s="1">
        <f ca="1">IFERROR(__xludf.DUMMYFUNCTION("""COMPUTED_VALUE"""),7907.12)</f>
        <v>7907.12</v>
      </c>
    </row>
    <row r="594" spans="1:2" x14ac:dyDescent="0.35">
      <c r="A594" s="2">
        <f ca="1">IFERROR(__xludf.DUMMYFUNCTION("""COMPUTED_VALUE"""),44714.6458333333)</f>
        <v>44714.645833333299</v>
      </c>
      <c r="B594" s="1">
        <f ca="1">IFERROR(__xludf.DUMMYFUNCTION("""COMPUTED_VALUE"""),7924.52)</f>
        <v>7924.52</v>
      </c>
    </row>
    <row r="595" spans="1:2" x14ac:dyDescent="0.35">
      <c r="A595" s="2">
        <f ca="1">IFERROR(__xludf.DUMMYFUNCTION("""COMPUTED_VALUE"""),44715.6458333333)</f>
        <v>44715.645833333299</v>
      </c>
      <c r="B595" s="1">
        <f ca="1">IFERROR(__xludf.DUMMYFUNCTION("""COMPUTED_VALUE"""),7968.01)</f>
        <v>7968.01</v>
      </c>
    </row>
    <row r="596" spans="1:2" x14ac:dyDescent="0.35">
      <c r="A596" s="2">
        <f ca="1">IFERROR(__xludf.DUMMYFUNCTION("""COMPUTED_VALUE"""),44719.6458333333)</f>
        <v>44719.645833333299</v>
      </c>
      <c r="B596" s="1">
        <f ca="1">IFERROR(__xludf.DUMMYFUNCTION("""COMPUTED_VALUE"""),7941.92)</f>
        <v>7941.92</v>
      </c>
    </row>
    <row r="597" spans="1:2" x14ac:dyDescent="0.35">
      <c r="A597" s="2">
        <f ca="1">IFERROR(__xludf.DUMMYFUNCTION("""COMPUTED_VALUE"""),44720.6458333333)</f>
        <v>44720.645833333299</v>
      </c>
      <c r="B597" s="1">
        <f ca="1">IFERROR(__xludf.DUMMYFUNCTION("""COMPUTED_VALUE"""),7924.52)</f>
        <v>7924.52</v>
      </c>
    </row>
    <row r="598" spans="1:2" x14ac:dyDescent="0.35">
      <c r="A598" s="2">
        <f ca="1">IFERROR(__xludf.DUMMYFUNCTION("""COMPUTED_VALUE"""),44721.6458333333)</f>
        <v>44721.645833333299</v>
      </c>
      <c r="B598" s="1">
        <f ca="1">IFERROR(__xludf.DUMMYFUNCTION("""COMPUTED_VALUE"""),7881.03)</f>
        <v>7881.03</v>
      </c>
    </row>
    <row r="599" spans="1:2" x14ac:dyDescent="0.35">
      <c r="A599" s="2">
        <f ca="1">IFERROR(__xludf.DUMMYFUNCTION("""COMPUTED_VALUE"""),44722.6458333333)</f>
        <v>44722.645833333299</v>
      </c>
      <c r="B599" s="1">
        <f ca="1">IFERROR(__xludf.DUMMYFUNCTION("""COMPUTED_VALUE"""),7811.44)</f>
        <v>7811.44</v>
      </c>
    </row>
    <row r="600" spans="1:2" x14ac:dyDescent="0.35">
      <c r="A600" s="2">
        <f ca="1">IFERROR(__xludf.DUMMYFUNCTION("""COMPUTED_VALUE"""),44725.6458333333)</f>
        <v>44725.645833333299</v>
      </c>
      <c r="B600" s="1">
        <f ca="1">IFERROR(__xludf.DUMMYFUNCTION("""COMPUTED_VALUE"""),7428.69)</f>
        <v>7428.69</v>
      </c>
    </row>
    <row r="601" spans="1:2" x14ac:dyDescent="0.35">
      <c r="A601" s="2">
        <f ca="1">IFERROR(__xludf.DUMMYFUNCTION("""COMPUTED_VALUE"""),44726.6458333333)</f>
        <v>44726.645833333299</v>
      </c>
      <c r="B601" s="1">
        <f ca="1">IFERROR(__xludf.DUMMYFUNCTION("""COMPUTED_VALUE"""),7219.93)</f>
        <v>7219.93</v>
      </c>
    </row>
    <row r="602" spans="1:2" x14ac:dyDescent="0.35">
      <c r="A602" s="2">
        <f ca="1">IFERROR(__xludf.DUMMYFUNCTION("""COMPUTED_VALUE"""),44727.6458333333)</f>
        <v>44727.645833333299</v>
      </c>
      <c r="B602" s="1">
        <f ca="1">IFERROR(__xludf.DUMMYFUNCTION("""COMPUTED_VALUE"""),6958.96)</f>
        <v>6958.96</v>
      </c>
    </row>
    <row r="603" spans="1:2" x14ac:dyDescent="0.35">
      <c r="A603" s="2">
        <f ca="1">IFERROR(__xludf.DUMMYFUNCTION("""COMPUTED_VALUE"""),44729.6458333333)</f>
        <v>44729.645833333299</v>
      </c>
      <c r="B603" s="1">
        <f ca="1">IFERROR(__xludf.DUMMYFUNCTION("""COMPUTED_VALUE"""),6950.27)</f>
        <v>6950.27</v>
      </c>
    </row>
    <row r="604" spans="1:2" x14ac:dyDescent="0.35">
      <c r="A604" s="2">
        <f ca="1">IFERROR(__xludf.DUMMYFUNCTION("""COMPUTED_VALUE"""),44732.6458333333)</f>
        <v>44732.645833333299</v>
      </c>
      <c r="B604" s="1">
        <f ca="1">IFERROR(__xludf.DUMMYFUNCTION("""COMPUTED_VALUE"""),6532.73)</f>
        <v>6532.73</v>
      </c>
    </row>
    <row r="605" spans="1:2" x14ac:dyDescent="0.35">
      <c r="A605" s="2">
        <f ca="1">IFERROR(__xludf.DUMMYFUNCTION("""COMPUTED_VALUE"""),44733.6458333333)</f>
        <v>44733.645833333299</v>
      </c>
      <c r="B605" s="1">
        <f ca="1">IFERROR(__xludf.DUMMYFUNCTION("""COMPUTED_VALUE"""),6489.23)</f>
        <v>6489.23</v>
      </c>
    </row>
    <row r="606" spans="1:2" x14ac:dyDescent="0.35">
      <c r="A606" s="2">
        <f ca="1">IFERROR(__xludf.DUMMYFUNCTION("""COMPUTED_VALUE"""),44734.6458333333)</f>
        <v>44734.645833333299</v>
      </c>
      <c r="B606" s="1">
        <f ca="1">IFERROR(__xludf.DUMMYFUNCTION("""COMPUTED_VALUE"""),6132.59)</f>
        <v>6132.59</v>
      </c>
    </row>
    <row r="607" spans="1:2" x14ac:dyDescent="0.35">
      <c r="A607" s="2">
        <f ca="1">IFERROR(__xludf.DUMMYFUNCTION("""COMPUTED_VALUE"""),44735.6458333333)</f>
        <v>44735.645833333299</v>
      </c>
      <c r="B607" s="1">
        <f ca="1">IFERROR(__xludf.DUMMYFUNCTION("""COMPUTED_VALUE"""),5836.83)</f>
        <v>5836.83</v>
      </c>
    </row>
    <row r="608" spans="1:2" x14ac:dyDescent="0.35">
      <c r="A608" s="2">
        <f ca="1">IFERROR(__xludf.DUMMYFUNCTION("""COMPUTED_VALUE"""),44736.6458333333)</f>
        <v>44736.645833333299</v>
      </c>
      <c r="B608" s="1">
        <f ca="1">IFERROR(__xludf.DUMMYFUNCTION("""COMPUTED_VALUE"""),6184.78)</f>
        <v>6184.78</v>
      </c>
    </row>
    <row r="609" spans="1:2" x14ac:dyDescent="0.35">
      <c r="A609" s="2">
        <f ca="1">IFERROR(__xludf.DUMMYFUNCTION("""COMPUTED_VALUE"""),44739.6458333333)</f>
        <v>44739.645833333299</v>
      </c>
      <c r="B609" s="1">
        <f ca="1">IFERROR(__xludf.DUMMYFUNCTION("""COMPUTED_VALUE"""),6445.74)</f>
        <v>6445.74</v>
      </c>
    </row>
    <row r="610" spans="1:2" x14ac:dyDescent="0.35">
      <c r="A610" s="2">
        <f ca="1">IFERROR(__xludf.DUMMYFUNCTION("""COMPUTED_VALUE"""),44740.6458333333)</f>
        <v>44740.645833333299</v>
      </c>
      <c r="B610" s="1">
        <f ca="1">IFERROR(__xludf.DUMMYFUNCTION("""COMPUTED_VALUE"""),6419.65)</f>
        <v>6419.65</v>
      </c>
    </row>
    <row r="611" spans="1:2" x14ac:dyDescent="0.35">
      <c r="A611" s="2">
        <f ca="1">IFERROR(__xludf.DUMMYFUNCTION("""COMPUTED_VALUE"""),44741.6458333333)</f>
        <v>44741.645833333299</v>
      </c>
      <c r="B611" s="1">
        <f ca="1">IFERROR(__xludf.DUMMYFUNCTION("""COMPUTED_VALUE"""),6463.14)</f>
        <v>6463.14</v>
      </c>
    </row>
    <row r="612" spans="1:2" x14ac:dyDescent="0.35">
      <c r="A612" s="2">
        <f ca="1">IFERROR(__xludf.DUMMYFUNCTION("""COMPUTED_VALUE"""),44742.6458333333)</f>
        <v>44742.645833333299</v>
      </c>
      <c r="B612" s="1">
        <f ca="1">IFERROR(__xludf.DUMMYFUNCTION("""COMPUTED_VALUE"""),6741.5)</f>
        <v>6741.5</v>
      </c>
    </row>
    <row r="613" spans="1:2" x14ac:dyDescent="0.35">
      <c r="A613" s="2">
        <f ca="1">IFERROR(__xludf.DUMMYFUNCTION("""COMPUTED_VALUE"""),44743.6458333333)</f>
        <v>44743.645833333299</v>
      </c>
      <c r="B613" s="1">
        <f ca="1">IFERROR(__xludf.DUMMYFUNCTION("""COMPUTED_VALUE"""),6350.06)</f>
        <v>6350.06</v>
      </c>
    </row>
    <row r="614" spans="1:2" x14ac:dyDescent="0.35">
      <c r="A614" s="2">
        <f ca="1">IFERROR(__xludf.DUMMYFUNCTION("""COMPUTED_VALUE"""),44746.6458333333)</f>
        <v>44746.645833333299</v>
      </c>
      <c r="B614" s="1">
        <f ca="1">IFERROR(__xludf.DUMMYFUNCTION("""COMPUTED_VALUE"""),6210.88)</f>
        <v>6210.88</v>
      </c>
    </row>
    <row r="615" spans="1:2" x14ac:dyDescent="0.35">
      <c r="A615" s="2">
        <f ca="1">IFERROR(__xludf.DUMMYFUNCTION("""COMPUTED_VALUE"""),44747.6458333333)</f>
        <v>44747.645833333299</v>
      </c>
      <c r="B615" s="1">
        <f ca="1">IFERROR(__xludf.DUMMYFUNCTION("""COMPUTED_VALUE"""),6437.04)</f>
        <v>6437.04</v>
      </c>
    </row>
    <row r="616" spans="1:2" x14ac:dyDescent="0.35">
      <c r="A616" s="2">
        <f ca="1">IFERROR(__xludf.DUMMYFUNCTION("""COMPUTED_VALUE"""),44748.6458333333)</f>
        <v>44748.645833333299</v>
      </c>
      <c r="B616" s="1">
        <f ca="1">IFERROR(__xludf.DUMMYFUNCTION("""COMPUTED_VALUE"""),6350.06)</f>
        <v>6350.06</v>
      </c>
    </row>
    <row r="617" spans="1:2" x14ac:dyDescent="0.35">
      <c r="A617" s="2">
        <f ca="1">IFERROR(__xludf.DUMMYFUNCTION("""COMPUTED_VALUE"""),44749.6458333333)</f>
        <v>44749.645833333299</v>
      </c>
      <c r="B617" s="1">
        <f ca="1">IFERROR(__xludf.DUMMYFUNCTION("""COMPUTED_VALUE"""),6497.93)</f>
        <v>6497.93</v>
      </c>
    </row>
    <row r="618" spans="1:2" x14ac:dyDescent="0.35">
      <c r="A618" s="2">
        <f ca="1">IFERROR(__xludf.DUMMYFUNCTION("""COMPUTED_VALUE"""),44750.6458333333)</f>
        <v>44750.645833333299</v>
      </c>
      <c r="B618" s="1">
        <f ca="1">IFERROR(__xludf.DUMMYFUNCTION("""COMPUTED_VALUE"""),6663.21)</f>
        <v>6663.21</v>
      </c>
    </row>
    <row r="619" spans="1:2" x14ac:dyDescent="0.35">
      <c r="A619" s="2">
        <f ca="1">IFERROR(__xludf.DUMMYFUNCTION("""COMPUTED_VALUE"""),44753.6458333333)</f>
        <v>44753.645833333299</v>
      </c>
      <c r="B619" s="1">
        <f ca="1">IFERROR(__xludf.DUMMYFUNCTION("""COMPUTED_VALUE"""),6793.69)</f>
        <v>6793.69</v>
      </c>
    </row>
    <row r="620" spans="1:2" x14ac:dyDescent="0.35">
      <c r="A620" s="2">
        <f ca="1">IFERROR(__xludf.DUMMYFUNCTION("""COMPUTED_VALUE"""),44754.6458333333)</f>
        <v>44754.645833333299</v>
      </c>
      <c r="B620" s="1">
        <f ca="1">IFERROR(__xludf.DUMMYFUNCTION("""COMPUTED_VALUE"""),6611.02)</f>
        <v>6611.02</v>
      </c>
    </row>
    <row r="621" spans="1:2" x14ac:dyDescent="0.35">
      <c r="A621" s="2">
        <f ca="1">IFERROR(__xludf.DUMMYFUNCTION("""COMPUTED_VALUE"""),44755.6458333333)</f>
        <v>44755.645833333299</v>
      </c>
      <c r="B621" s="1">
        <f ca="1">IFERROR(__xludf.DUMMYFUNCTION("""COMPUTED_VALUE"""),6497.93)</f>
        <v>6497.93</v>
      </c>
    </row>
    <row r="622" spans="1:2" x14ac:dyDescent="0.35">
      <c r="A622" s="2">
        <f ca="1">IFERROR(__xludf.DUMMYFUNCTION("""COMPUTED_VALUE"""),44756.6458333333)</f>
        <v>44756.645833333299</v>
      </c>
      <c r="B622" s="1">
        <f ca="1">IFERROR(__xludf.DUMMYFUNCTION("""COMPUTED_VALUE"""),6532.73)</f>
        <v>6532.73</v>
      </c>
    </row>
    <row r="623" spans="1:2" x14ac:dyDescent="0.35">
      <c r="A623" s="2">
        <f ca="1">IFERROR(__xludf.DUMMYFUNCTION("""COMPUTED_VALUE"""),44757.6458333333)</f>
        <v>44757.645833333299</v>
      </c>
      <c r="B623" s="1">
        <f ca="1">IFERROR(__xludf.DUMMYFUNCTION("""COMPUTED_VALUE"""),6541.43)</f>
        <v>6541.43</v>
      </c>
    </row>
    <row r="624" spans="1:2" x14ac:dyDescent="0.35">
      <c r="A624" s="2">
        <f ca="1">IFERROR(__xludf.DUMMYFUNCTION("""COMPUTED_VALUE"""),44760.6458333333)</f>
        <v>44760.645833333299</v>
      </c>
      <c r="B624" s="1">
        <f ca="1">IFERROR(__xludf.DUMMYFUNCTION("""COMPUTED_VALUE"""),6663.21)</f>
        <v>6663.21</v>
      </c>
    </row>
    <row r="625" spans="1:2" x14ac:dyDescent="0.35">
      <c r="A625" s="2">
        <f ca="1">IFERROR(__xludf.DUMMYFUNCTION("""COMPUTED_VALUE"""),44762.6458333333)</f>
        <v>44762.645833333299</v>
      </c>
      <c r="B625" s="1">
        <f ca="1">IFERROR(__xludf.DUMMYFUNCTION("""COMPUTED_VALUE"""),7159.04)</f>
        <v>7159.04</v>
      </c>
    </row>
    <row r="626" spans="1:2" x14ac:dyDescent="0.35">
      <c r="A626" s="2">
        <f ca="1">IFERROR(__xludf.DUMMYFUNCTION("""COMPUTED_VALUE"""),44763.6458333333)</f>
        <v>44763.645833333299</v>
      </c>
      <c r="B626" s="1">
        <f ca="1">IFERROR(__xludf.DUMMYFUNCTION("""COMPUTED_VALUE"""),6932.87)</f>
        <v>6932.87</v>
      </c>
    </row>
    <row r="627" spans="1:2" x14ac:dyDescent="0.35">
      <c r="A627" s="2">
        <f ca="1">IFERROR(__xludf.DUMMYFUNCTION("""COMPUTED_VALUE"""),44764.6458333333)</f>
        <v>44764.645833333299</v>
      </c>
      <c r="B627" s="1">
        <f ca="1">IFERROR(__xludf.DUMMYFUNCTION("""COMPUTED_VALUE"""),6863.28)</f>
        <v>6863.28</v>
      </c>
    </row>
    <row r="628" spans="1:2" x14ac:dyDescent="0.35">
      <c r="A628" s="2">
        <f ca="1">IFERROR(__xludf.DUMMYFUNCTION("""COMPUTED_VALUE"""),44767.6458333333)</f>
        <v>44767.645833333299</v>
      </c>
      <c r="B628" s="1">
        <f ca="1">IFERROR(__xludf.DUMMYFUNCTION("""COMPUTED_VALUE"""),6871.98)</f>
        <v>6871.98</v>
      </c>
    </row>
    <row r="629" spans="1:2" x14ac:dyDescent="0.35">
      <c r="A629" s="2">
        <f ca="1">IFERROR(__xludf.DUMMYFUNCTION("""COMPUTED_VALUE"""),44768.6458333333)</f>
        <v>44768.645833333299</v>
      </c>
      <c r="B629" s="1">
        <f ca="1">IFERROR(__xludf.DUMMYFUNCTION("""COMPUTED_VALUE"""),6932.87)</f>
        <v>6932.87</v>
      </c>
    </row>
    <row r="630" spans="1:2" x14ac:dyDescent="0.35">
      <c r="A630" s="2">
        <f ca="1">IFERROR(__xludf.DUMMYFUNCTION("""COMPUTED_VALUE"""),44769.6458333333)</f>
        <v>44769.645833333299</v>
      </c>
      <c r="B630" s="1">
        <f ca="1">IFERROR(__xludf.DUMMYFUNCTION("""COMPUTED_VALUE"""),6915.47)</f>
        <v>6915.47</v>
      </c>
    </row>
    <row r="631" spans="1:2" x14ac:dyDescent="0.35">
      <c r="A631" s="2">
        <f ca="1">IFERROR(__xludf.DUMMYFUNCTION("""COMPUTED_VALUE"""),44770.6458333333)</f>
        <v>44770.645833333299</v>
      </c>
      <c r="B631" s="1">
        <f ca="1">IFERROR(__xludf.DUMMYFUNCTION("""COMPUTED_VALUE"""),6854.58)</f>
        <v>6854.58</v>
      </c>
    </row>
    <row r="632" spans="1:2" x14ac:dyDescent="0.35">
      <c r="A632" s="2">
        <f ca="1">IFERROR(__xludf.DUMMYFUNCTION("""COMPUTED_VALUE"""),44771.6458333333)</f>
        <v>44771.645833333299</v>
      </c>
      <c r="B632" s="1">
        <f ca="1">IFERROR(__xludf.DUMMYFUNCTION("""COMPUTED_VALUE"""),6854.58)</f>
        <v>6854.58</v>
      </c>
    </row>
    <row r="633" spans="1:2" x14ac:dyDescent="0.35">
      <c r="A633" s="2">
        <f ca="1">IFERROR(__xludf.DUMMYFUNCTION("""COMPUTED_VALUE"""),44774.6458333333)</f>
        <v>44774.645833333299</v>
      </c>
      <c r="B633" s="1">
        <f ca="1">IFERROR(__xludf.DUMMYFUNCTION("""COMPUTED_VALUE"""),6863.28)</f>
        <v>6863.28</v>
      </c>
    </row>
    <row r="634" spans="1:2" x14ac:dyDescent="0.35">
      <c r="A634" s="2">
        <f ca="1">IFERROR(__xludf.DUMMYFUNCTION("""COMPUTED_VALUE"""),44775.6458333333)</f>
        <v>44775.645833333299</v>
      </c>
      <c r="B634" s="1">
        <f ca="1">IFERROR(__xludf.DUMMYFUNCTION("""COMPUTED_VALUE"""),6698)</f>
        <v>6698</v>
      </c>
    </row>
    <row r="635" spans="1:2" x14ac:dyDescent="0.35">
      <c r="A635" s="2">
        <f ca="1">IFERROR(__xludf.DUMMYFUNCTION("""COMPUTED_VALUE"""),44776.6458333333)</f>
        <v>44776.645833333299</v>
      </c>
      <c r="B635" s="1">
        <f ca="1">IFERROR(__xludf.DUMMYFUNCTION("""COMPUTED_VALUE"""),6706.7)</f>
        <v>6706.7</v>
      </c>
    </row>
    <row r="636" spans="1:2" x14ac:dyDescent="0.35">
      <c r="A636" s="2">
        <f ca="1">IFERROR(__xludf.DUMMYFUNCTION("""COMPUTED_VALUE"""),44777.6458333333)</f>
        <v>44777.645833333299</v>
      </c>
      <c r="B636" s="1">
        <f ca="1">IFERROR(__xludf.DUMMYFUNCTION("""COMPUTED_VALUE"""),6776.29)</f>
        <v>6776.29</v>
      </c>
    </row>
    <row r="637" spans="1:2" x14ac:dyDescent="0.35">
      <c r="A637" s="2">
        <f ca="1">IFERROR(__xludf.DUMMYFUNCTION("""COMPUTED_VALUE"""),44778.6458333333)</f>
        <v>44778.645833333299</v>
      </c>
      <c r="B637" s="1">
        <f ca="1">IFERROR(__xludf.DUMMYFUNCTION("""COMPUTED_VALUE"""),6784.99)</f>
        <v>6784.99</v>
      </c>
    </row>
    <row r="638" spans="1:2" x14ac:dyDescent="0.35">
      <c r="A638" s="2">
        <f ca="1">IFERROR(__xludf.DUMMYFUNCTION("""COMPUTED_VALUE"""),44781.6458333333)</f>
        <v>44781.645833333299</v>
      </c>
      <c r="B638" s="1">
        <f ca="1">IFERROR(__xludf.DUMMYFUNCTION("""COMPUTED_VALUE"""),6645.81)</f>
        <v>6645.81</v>
      </c>
    </row>
    <row r="639" spans="1:2" x14ac:dyDescent="0.35">
      <c r="A639" s="2">
        <f ca="1">IFERROR(__xludf.DUMMYFUNCTION("""COMPUTED_VALUE"""),44782.6458333333)</f>
        <v>44782.645833333299</v>
      </c>
      <c r="B639" s="1">
        <f ca="1">IFERROR(__xludf.DUMMYFUNCTION("""COMPUTED_VALUE"""),6602.32)</f>
        <v>6602.32</v>
      </c>
    </row>
    <row r="640" spans="1:2" x14ac:dyDescent="0.35">
      <c r="A640" s="2">
        <f ca="1">IFERROR(__xludf.DUMMYFUNCTION("""COMPUTED_VALUE"""),44783.6458333333)</f>
        <v>44783.645833333299</v>
      </c>
      <c r="B640" s="1">
        <f ca="1">IFERROR(__xludf.DUMMYFUNCTION("""COMPUTED_VALUE"""),6410.95)</f>
        <v>6410.95</v>
      </c>
    </row>
    <row r="641" spans="1:2" x14ac:dyDescent="0.35">
      <c r="A641" s="2">
        <f ca="1">IFERROR(__xludf.DUMMYFUNCTION("""COMPUTED_VALUE"""),44784.6458333333)</f>
        <v>44784.645833333299</v>
      </c>
      <c r="B641" s="1">
        <f ca="1">IFERROR(__xludf.DUMMYFUNCTION("""COMPUTED_VALUE"""),6471.84)</f>
        <v>6471.84</v>
      </c>
    </row>
    <row r="642" spans="1:2" x14ac:dyDescent="0.35">
      <c r="A642" s="2">
        <f ca="1">IFERROR(__xludf.DUMMYFUNCTION("""COMPUTED_VALUE"""),44785.6458333333)</f>
        <v>44785.645833333299</v>
      </c>
      <c r="B642" s="1">
        <f ca="1">IFERROR(__xludf.DUMMYFUNCTION("""COMPUTED_VALUE"""),6506.63)</f>
        <v>6506.63</v>
      </c>
    </row>
    <row r="643" spans="1:2" x14ac:dyDescent="0.35">
      <c r="A643" s="2">
        <f ca="1">IFERROR(__xludf.DUMMYFUNCTION("""COMPUTED_VALUE"""),44789.6458333333)</f>
        <v>44789.645833333299</v>
      </c>
      <c r="B643" s="1">
        <f ca="1">IFERROR(__xludf.DUMMYFUNCTION("""COMPUTED_VALUE"""),6637.11)</f>
        <v>6637.11</v>
      </c>
    </row>
    <row r="644" spans="1:2" x14ac:dyDescent="0.35">
      <c r="A644" s="2">
        <f ca="1">IFERROR(__xludf.DUMMYFUNCTION("""COMPUTED_VALUE"""),44790.6458333333)</f>
        <v>44790.645833333299</v>
      </c>
      <c r="B644" s="1">
        <f ca="1">IFERROR(__xludf.DUMMYFUNCTION("""COMPUTED_VALUE"""),6367.45)</f>
        <v>6367.45</v>
      </c>
    </row>
    <row r="645" spans="1:2" x14ac:dyDescent="0.35">
      <c r="A645" s="2">
        <f ca="1">IFERROR(__xludf.DUMMYFUNCTION("""COMPUTED_VALUE"""),44791.6458333333)</f>
        <v>44791.645833333299</v>
      </c>
      <c r="B645" s="1">
        <f ca="1">IFERROR(__xludf.DUMMYFUNCTION("""COMPUTED_VALUE"""),6384.85)</f>
        <v>6384.85</v>
      </c>
    </row>
    <row r="646" spans="1:2" x14ac:dyDescent="0.35">
      <c r="A646" s="2">
        <f ca="1">IFERROR(__xludf.DUMMYFUNCTION("""COMPUTED_VALUE"""),44792.6458333333)</f>
        <v>44792.645833333299</v>
      </c>
      <c r="B646" s="1">
        <f ca="1">IFERROR(__xludf.DUMMYFUNCTION("""COMPUTED_VALUE"""),6350.06)</f>
        <v>6350.06</v>
      </c>
    </row>
    <row r="647" spans="1:2" x14ac:dyDescent="0.35">
      <c r="A647" s="2">
        <f ca="1">IFERROR(__xludf.DUMMYFUNCTION("""COMPUTED_VALUE"""),44795.6458333333)</f>
        <v>44795.645833333299</v>
      </c>
      <c r="B647" s="1">
        <f ca="1">IFERROR(__xludf.DUMMYFUNCTION("""COMPUTED_VALUE"""),6106.49)</f>
        <v>6106.49</v>
      </c>
    </row>
    <row r="648" spans="1:2" x14ac:dyDescent="0.35">
      <c r="A648" s="2">
        <f ca="1">IFERROR(__xludf.DUMMYFUNCTION("""COMPUTED_VALUE"""),44796.6458333333)</f>
        <v>44796.645833333299</v>
      </c>
      <c r="B648" s="1">
        <f ca="1">IFERROR(__xludf.DUMMYFUNCTION("""COMPUTED_VALUE"""),6002.11)</f>
        <v>6002.11</v>
      </c>
    </row>
    <row r="649" spans="1:2" x14ac:dyDescent="0.35">
      <c r="A649" s="2">
        <f ca="1">IFERROR(__xludf.DUMMYFUNCTION("""COMPUTED_VALUE"""),44797.6458333333)</f>
        <v>44797.645833333299</v>
      </c>
      <c r="B649" s="1">
        <f ca="1">IFERROR(__xludf.DUMMYFUNCTION("""COMPUTED_VALUE"""),6054.3)</f>
        <v>6054.3</v>
      </c>
    </row>
    <row r="650" spans="1:2" x14ac:dyDescent="0.35">
      <c r="A650" s="2">
        <f ca="1">IFERROR(__xludf.DUMMYFUNCTION("""COMPUTED_VALUE"""),44798.6458333333)</f>
        <v>44798.645833333299</v>
      </c>
      <c r="B650" s="1">
        <f ca="1">IFERROR(__xludf.DUMMYFUNCTION("""COMPUTED_VALUE"""),6184.78)</f>
        <v>6184.78</v>
      </c>
    </row>
    <row r="651" spans="1:2" x14ac:dyDescent="0.35">
      <c r="A651" s="2">
        <f ca="1">IFERROR(__xludf.DUMMYFUNCTION("""COMPUTED_VALUE"""),44799.6458333333)</f>
        <v>44799.645833333299</v>
      </c>
      <c r="B651" s="1">
        <f ca="1">IFERROR(__xludf.DUMMYFUNCTION("""COMPUTED_VALUE"""),6132.59)</f>
        <v>6132.59</v>
      </c>
    </row>
    <row r="652" spans="1:2" x14ac:dyDescent="0.35">
      <c r="A652" s="2">
        <f ca="1">IFERROR(__xludf.DUMMYFUNCTION("""COMPUTED_VALUE"""),44802.6458333333)</f>
        <v>44802.645833333299</v>
      </c>
      <c r="B652" s="1">
        <f ca="1">IFERROR(__xludf.DUMMYFUNCTION("""COMPUTED_VALUE"""),5984.71)</f>
        <v>5984.71</v>
      </c>
    </row>
    <row r="653" spans="1:2" x14ac:dyDescent="0.35">
      <c r="A653" s="2">
        <f ca="1">IFERROR(__xludf.DUMMYFUNCTION("""COMPUTED_VALUE"""),44803.6458333333)</f>
        <v>44803.645833333299</v>
      </c>
      <c r="B653" s="1">
        <f ca="1">IFERROR(__xludf.DUMMYFUNCTION("""COMPUTED_VALUE"""),6054.3)</f>
        <v>6054.3</v>
      </c>
    </row>
    <row r="654" spans="1:2" x14ac:dyDescent="0.35">
      <c r="A654" s="2">
        <f ca="1">IFERROR(__xludf.DUMMYFUNCTION("""COMPUTED_VALUE"""),44804.6458333333)</f>
        <v>44804.645833333299</v>
      </c>
      <c r="B654" s="1">
        <f ca="1">IFERROR(__xludf.DUMMYFUNCTION("""COMPUTED_VALUE"""),6010.81)</f>
        <v>6010.81</v>
      </c>
    </row>
    <row r="655" spans="1:2" x14ac:dyDescent="0.35">
      <c r="A655" s="2">
        <f ca="1">IFERROR(__xludf.DUMMYFUNCTION("""COMPUTED_VALUE"""),44805.6458333333)</f>
        <v>44805.645833333299</v>
      </c>
      <c r="B655" s="1">
        <f ca="1">IFERROR(__xludf.DUMMYFUNCTION("""COMPUTED_VALUE"""),5758.54)</f>
        <v>5758.54</v>
      </c>
    </row>
    <row r="656" spans="1:2" x14ac:dyDescent="0.35">
      <c r="A656" s="2">
        <f ca="1">IFERROR(__xludf.DUMMYFUNCTION("""COMPUTED_VALUE"""),44806.6458333333)</f>
        <v>44806.645833333299</v>
      </c>
      <c r="B656" s="1">
        <f ca="1">IFERROR(__xludf.DUMMYFUNCTION("""COMPUTED_VALUE"""),5680.26)</f>
        <v>5680.26</v>
      </c>
    </row>
    <row r="657" spans="1:2" x14ac:dyDescent="0.35">
      <c r="A657" s="2">
        <f ca="1">IFERROR(__xludf.DUMMYFUNCTION("""COMPUTED_VALUE"""),44809.6458333333)</f>
        <v>44809.645833333299</v>
      </c>
      <c r="B657" s="1">
        <f ca="1">IFERROR(__xludf.DUMMYFUNCTION("""COMPUTED_VALUE"""),5688.95)</f>
        <v>5688.95</v>
      </c>
    </row>
    <row r="658" spans="1:2" x14ac:dyDescent="0.35">
      <c r="A658" s="2">
        <f ca="1">IFERROR(__xludf.DUMMYFUNCTION("""COMPUTED_VALUE"""),44810.6458333333)</f>
        <v>44810.645833333299</v>
      </c>
      <c r="B658" s="1">
        <f ca="1">IFERROR(__xludf.DUMMYFUNCTION("""COMPUTED_VALUE"""),5688.95)</f>
        <v>5688.95</v>
      </c>
    </row>
    <row r="659" spans="1:2" x14ac:dyDescent="0.35">
      <c r="A659" s="2">
        <f ca="1">IFERROR(__xludf.DUMMYFUNCTION("""COMPUTED_VALUE"""),44811.6458333333)</f>
        <v>44811.645833333299</v>
      </c>
      <c r="B659" s="1">
        <f ca="1">IFERROR(__xludf.DUMMYFUNCTION("""COMPUTED_VALUE"""),5488.88)</f>
        <v>5488.88</v>
      </c>
    </row>
    <row r="660" spans="1:2" x14ac:dyDescent="0.35">
      <c r="A660" s="2">
        <f ca="1">IFERROR(__xludf.DUMMYFUNCTION("""COMPUTED_VALUE"""),44812.6458333333)</f>
        <v>44812.645833333299</v>
      </c>
      <c r="B660" s="1">
        <f ca="1">IFERROR(__xludf.DUMMYFUNCTION("""COMPUTED_VALUE"""),5497.58)</f>
        <v>5497.58</v>
      </c>
    </row>
    <row r="661" spans="1:2" x14ac:dyDescent="0.35">
      <c r="A661" s="2">
        <f ca="1">IFERROR(__xludf.DUMMYFUNCTION("""COMPUTED_VALUE"""),44817.6458333333)</f>
        <v>44817.645833333299</v>
      </c>
      <c r="B661" s="1">
        <f ca="1">IFERROR(__xludf.DUMMYFUNCTION("""COMPUTED_VALUE"""),5628.06)</f>
        <v>5628.06</v>
      </c>
    </row>
    <row r="662" spans="1:2" x14ac:dyDescent="0.35">
      <c r="A662" s="2">
        <f ca="1">IFERROR(__xludf.DUMMYFUNCTION("""COMPUTED_VALUE"""),44818.6458333333)</f>
        <v>44818.645833333299</v>
      </c>
      <c r="B662" s="1">
        <f ca="1">IFERROR(__xludf.DUMMYFUNCTION("""COMPUTED_VALUE"""),5601.97)</f>
        <v>5601.97</v>
      </c>
    </row>
    <row r="663" spans="1:2" x14ac:dyDescent="0.35">
      <c r="A663" s="2">
        <f ca="1">IFERROR(__xludf.DUMMYFUNCTION("""COMPUTED_VALUE"""),44819.6458333333)</f>
        <v>44819.645833333299</v>
      </c>
      <c r="B663" s="1">
        <f ca="1">IFERROR(__xludf.DUMMYFUNCTION("""COMPUTED_VALUE"""),5523.68)</f>
        <v>5523.68</v>
      </c>
    </row>
    <row r="664" spans="1:2" x14ac:dyDescent="0.35">
      <c r="A664" s="2">
        <f ca="1">IFERROR(__xludf.DUMMYFUNCTION("""COMPUTED_VALUE"""),44820.6458333333)</f>
        <v>44820.645833333299</v>
      </c>
      <c r="B664" s="1">
        <f ca="1">IFERROR(__xludf.DUMMYFUNCTION("""COMPUTED_VALUE"""),5341.01)</f>
        <v>5341.01</v>
      </c>
    </row>
    <row r="665" spans="1:2" x14ac:dyDescent="0.35">
      <c r="A665" s="2">
        <f ca="1">IFERROR(__xludf.DUMMYFUNCTION("""COMPUTED_VALUE"""),44823.6458333333)</f>
        <v>44823.645833333299</v>
      </c>
      <c r="B665" s="1">
        <f ca="1">IFERROR(__xludf.DUMMYFUNCTION("""COMPUTED_VALUE"""),5201.83)</f>
        <v>5201.83</v>
      </c>
    </row>
    <row r="666" spans="1:2" x14ac:dyDescent="0.35">
      <c r="A666" s="2">
        <f ca="1">IFERROR(__xludf.DUMMYFUNCTION("""COMPUTED_VALUE"""),44824.6458333333)</f>
        <v>44824.645833333299</v>
      </c>
      <c r="B666" s="1">
        <f ca="1">IFERROR(__xludf.DUMMYFUNCTION("""COMPUTED_VALUE"""),5245.32)</f>
        <v>5245.32</v>
      </c>
    </row>
    <row r="667" spans="1:2" x14ac:dyDescent="0.35">
      <c r="A667" s="2">
        <f ca="1">IFERROR(__xludf.DUMMYFUNCTION("""COMPUTED_VALUE"""),44825.6458333333)</f>
        <v>44825.645833333299</v>
      </c>
      <c r="B667" s="1">
        <f ca="1">IFERROR(__xludf.DUMMYFUNCTION("""COMPUTED_VALUE"""),5210.52)</f>
        <v>5210.5200000000004</v>
      </c>
    </row>
    <row r="668" spans="1:2" x14ac:dyDescent="0.35">
      <c r="A668" s="2">
        <f ca="1">IFERROR(__xludf.DUMMYFUNCTION("""COMPUTED_VALUE"""),44826.6458333333)</f>
        <v>44826.645833333299</v>
      </c>
      <c r="B668" s="1">
        <f ca="1">IFERROR(__xludf.DUMMYFUNCTION("""COMPUTED_VALUE"""),5132.24)</f>
        <v>5132.24</v>
      </c>
    </row>
    <row r="669" spans="1:2" x14ac:dyDescent="0.35">
      <c r="A669" s="2">
        <f ca="1">IFERROR(__xludf.DUMMYFUNCTION("""COMPUTED_VALUE"""),44827.6458333333)</f>
        <v>44827.645833333299</v>
      </c>
      <c r="B669" s="1">
        <f ca="1">IFERROR(__xludf.DUMMYFUNCTION("""COMPUTED_VALUE"""),4958.26)</f>
        <v>4958.26</v>
      </c>
    </row>
    <row r="670" spans="1:2" x14ac:dyDescent="0.35">
      <c r="A670" s="2">
        <f ca="1">IFERROR(__xludf.DUMMYFUNCTION("""COMPUTED_VALUE"""),44830.6458333333)</f>
        <v>44830.645833333299</v>
      </c>
      <c r="B670" s="1">
        <f ca="1">IFERROR(__xludf.DUMMYFUNCTION("""COMPUTED_VALUE"""),4679.9)</f>
        <v>4679.8999999999996</v>
      </c>
    </row>
    <row r="671" spans="1:2" x14ac:dyDescent="0.35">
      <c r="A671" s="2">
        <f ca="1">IFERROR(__xludf.DUMMYFUNCTION("""COMPUTED_VALUE"""),44831.6458333333)</f>
        <v>44831.645833333299</v>
      </c>
      <c r="B671" s="1">
        <f ca="1">IFERROR(__xludf.DUMMYFUNCTION("""COMPUTED_VALUE"""),4627.71)</f>
        <v>4627.71</v>
      </c>
    </row>
    <row r="672" spans="1:2" x14ac:dyDescent="0.35">
      <c r="A672" s="2">
        <f ca="1">IFERROR(__xludf.DUMMYFUNCTION("""COMPUTED_VALUE"""),44832.6458333333)</f>
        <v>44832.645833333299</v>
      </c>
      <c r="B672" s="1">
        <f ca="1">IFERROR(__xludf.DUMMYFUNCTION("""COMPUTED_VALUE"""),4453.74)</f>
        <v>4453.74</v>
      </c>
    </row>
    <row r="673" spans="1:2" x14ac:dyDescent="0.35">
      <c r="A673" s="2">
        <f ca="1">IFERROR(__xludf.DUMMYFUNCTION("""COMPUTED_VALUE"""),44833.6458333333)</f>
        <v>44833.645833333299</v>
      </c>
      <c r="B673" s="1">
        <f ca="1">IFERROR(__xludf.DUMMYFUNCTION("""COMPUTED_VALUE"""),4497.23)</f>
        <v>4497.2299999999996</v>
      </c>
    </row>
    <row r="674" spans="1:2" x14ac:dyDescent="0.35">
      <c r="A674" s="2">
        <f ca="1">IFERROR(__xludf.DUMMYFUNCTION("""COMPUTED_VALUE"""),44834.6458333333)</f>
        <v>44834.645833333299</v>
      </c>
      <c r="B674" s="1">
        <f ca="1">IFERROR(__xludf.DUMMYFUNCTION("""COMPUTED_VALUE"""),4488.53)</f>
        <v>4488.53</v>
      </c>
    </row>
    <row r="675" spans="1:2" x14ac:dyDescent="0.35">
      <c r="A675" s="2">
        <f ca="1">IFERROR(__xludf.DUMMYFUNCTION("""COMPUTED_VALUE"""),44838.6458333333)</f>
        <v>44838.645833333299</v>
      </c>
      <c r="B675" s="1">
        <f ca="1">IFERROR(__xludf.DUMMYFUNCTION("""COMPUTED_VALUE"""),4627.71)</f>
        <v>4627.71</v>
      </c>
    </row>
    <row r="676" spans="1:2" x14ac:dyDescent="0.35">
      <c r="A676" s="2">
        <f ca="1">IFERROR(__xludf.DUMMYFUNCTION("""COMPUTED_VALUE"""),44839.6458333333)</f>
        <v>44839.645833333299</v>
      </c>
      <c r="B676" s="1">
        <f ca="1">IFERROR(__xludf.DUMMYFUNCTION("""COMPUTED_VALUE"""),4505.93)</f>
        <v>4505.93</v>
      </c>
    </row>
    <row r="677" spans="1:2" x14ac:dyDescent="0.35">
      <c r="A677" s="2">
        <f ca="1">IFERROR(__xludf.DUMMYFUNCTION("""COMPUTED_VALUE"""),44840.6458333333)</f>
        <v>44840.645833333299</v>
      </c>
      <c r="B677" s="1">
        <f ca="1">IFERROR(__xludf.DUMMYFUNCTION("""COMPUTED_VALUE"""),4627.71)</f>
        <v>4627.71</v>
      </c>
    </row>
    <row r="678" spans="1:2" x14ac:dyDescent="0.35">
      <c r="A678" s="2">
        <f ca="1">IFERROR(__xludf.DUMMYFUNCTION("""COMPUTED_VALUE"""),44841.6458333333)</f>
        <v>44841.645833333299</v>
      </c>
      <c r="B678" s="1">
        <f ca="1">IFERROR(__xludf.DUMMYFUNCTION("""COMPUTED_VALUE"""),4653.81)</f>
        <v>4653.8100000000004</v>
      </c>
    </row>
    <row r="679" spans="1:2" x14ac:dyDescent="0.35">
      <c r="A679" s="2">
        <f ca="1">IFERROR(__xludf.DUMMYFUNCTION("""COMPUTED_VALUE"""),44845.6458333333)</f>
        <v>44845.645833333299</v>
      </c>
      <c r="B679" s="1">
        <f ca="1">IFERROR(__xludf.DUMMYFUNCTION("""COMPUTED_VALUE"""),4436.34)</f>
        <v>4436.34</v>
      </c>
    </row>
    <row r="680" spans="1:2" x14ac:dyDescent="0.35">
      <c r="A680" s="2">
        <f ca="1">IFERROR(__xludf.DUMMYFUNCTION("""COMPUTED_VALUE"""),44846.6458333333)</f>
        <v>44846.645833333299</v>
      </c>
      <c r="B680" s="1">
        <f ca="1">IFERROR(__xludf.DUMMYFUNCTION("""COMPUTED_VALUE"""),4427.64)</f>
        <v>4427.6400000000003</v>
      </c>
    </row>
    <row r="681" spans="1:2" x14ac:dyDescent="0.35">
      <c r="A681" s="2">
        <f ca="1">IFERROR(__xludf.DUMMYFUNCTION("""COMPUTED_VALUE"""),44847.6458333333)</f>
        <v>44847.645833333299</v>
      </c>
      <c r="B681" s="1">
        <f ca="1">IFERROR(__xludf.DUMMYFUNCTION("""COMPUTED_VALUE"""),4292.81)</f>
        <v>4292.8100000000004</v>
      </c>
    </row>
    <row r="682" spans="1:2" x14ac:dyDescent="0.35">
      <c r="A682" s="2">
        <f ca="1">IFERROR(__xludf.DUMMYFUNCTION("""COMPUTED_VALUE"""),44848.6458333333)</f>
        <v>44848.645833333299</v>
      </c>
      <c r="B682" s="1">
        <f ca="1">IFERROR(__xludf.DUMMYFUNCTION("""COMPUTED_VALUE"""),4445.04)</f>
        <v>4445.04</v>
      </c>
    </row>
    <row r="683" spans="1:2" x14ac:dyDescent="0.35">
      <c r="A683" s="2">
        <f ca="1">IFERROR(__xludf.DUMMYFUNCTION("""COMPUTED_VALUE"""),44851.6458333333)</f>
        <v>44851.645833333299</v>
      </c>
      <c r="B683" s="1">
        <f ca="1">IFERROR(__xludf.DUMMYFUNCTION("""COMPUTED_VALUE"""),4505.93)</f>
        <v>4505.93</v>
      </c>
    </row>
    <row r="684" spans="1:2" x14ac:dyDescent="0.35">
      <c r="A684" s="2">
        <f ca="1">IFERROR(__xludf.DUMMYFUNCTION("""COMPUTED_VALUE"""),44852.6458333333)</f>
        <v>44852.645833333299</v>
      </c>
      <c r="B684" s="1">
        <f ca="1">IFERROR(__xludf.DUMMYFUNCTION("""COMPUTED_VALUE"""),4592.92)</f>
        <v>4592.92</v>
      </c>
    </row>
    <row r="685" spans="1:2" x14ac:dyDescent="0.35">
      <c r="A685" s="2">
        <f ca="1">IFERROR(__xludf.DUMMYFUNCTION("""COMPUTED_VALUE"""),44853.6458333333)</f>
        <v>44853.645833333299</v>
      </c>
      <c r="B685" s="1">
        <f ca="1">IFERROR(__xludf.DUMMYFUNCTION("""COMPUTED_VALUE"""),4549.42)</f>
        <v>4549.42</v>
      </c>
    </row>
    <row r="686" spans="1:2" x14ac:dyDescent="0.35">
      <c r="A686" s="2">
        <f ca="1">IFERROR(__xludf.DUMMYFUNCTION("""COMPUTED_VALUE"""),44854.6458333333)</f>
        <v>44854.645833333299</v>
      </c>
      <c r="B686" s="1">
        <f ca="1">IFERROR(__xludf.DUMMYFUNCTION("""COMPUTED_VALUE"""),4445.04)</f>
        <v>4445.04</v>
      </c>
    </row>
    <row r="687" spans="1:2" x14ac:dyDescent="0.35">
      <c r="A687" s="2">
        <f ca="1">IFERROR(__xludf.DUMMYFUNCTION("""COMPUTED_VALUE"""),44855.6458333333)</f>
        <v>44855.645833333299</v>
      </c>
      <c r="B687" s="1">
        <f ca="1">IFERROR(__xludf.DUMMYFUNCTION("""COMPUTED_VALUE"""),4445.04)</f>
        <v>4445.04</v>
      </c>
    </row>
    <row r="688" spans="1:2" x14ac:dyDescent="0.35">
      <c r="A688" s="2">
        <f ca="1">IFERROR(__xludf.DUMMYFUNCTION("""COMPUTED_VALUE"""),44858.6458333333)</f>
        <v>44858.645833333299</v>
      </c>
      <c r="B688" s="1">
        <f ca="1">IFERROR(__xludf.DUMMYFUNCTION("""COMPUTED_VALUE"""),4584.22)</f>
        <v>4584.22</v>
      </c>
    </row>
    <row r="689" spans="1:2" x14ac:dyDescent="0.35">
      <c r="A689" s="2">
        <f ca="1">IFERROR(__xludf.DUMMYFUNCTION("""COMPUTED_VALUE"""),44859.6458333333)</f>
        <v>44859.645833333299</v>
      </c>
      <c r="B689" s="1">
        <f ca="1">IFERROR(__xludf.DUMMYFUNCTION("""COMPUTED_VALUE"""),4566.82)</f>
        <v>4566.82</v>
      </c>
    </row>
    <row r="690" spans="1:2" x14ac:dyDescent="0.35">
      <c r="A690" s="2">
        <f ca="1">IFERROR(__xludf.DUMMYFUNCTION("""COMPUTED_VALUE"""),44860.6458333333)</f>
        <v>44860.645833333299</v>
      </c>
      <c r="B690" s="1">
        <f ca="1">IFERROR(__xludf.DUMMYFUNCTION("""COMPUTED_VALUE"""),4706)</f>
        <v>4706</v>
      </c>
    </row>
    <row r="691" spans="1:2" x14ac:dyDescent="0.35">
      <c r="A691" s="2">
        <f ca="1">IFERROR(__xludf.DUMMYFUNCTION("""COMPUTED_VALUE"""),44861.6458333333)</f>
        <v>44861.645833333299</v>
      </c>
      <c r="B691" s="1">
        <f ca="1">IFERROR(__xludf.DUMMYFUNCTION("""COMPUTED_VALUE"""),4740.79)</f>
        <v>4740.79</v>
      </c>
    </row>
    <row r="692" spans="1:2" x14ac:dyDescent="0.35">
      <c r="A692" s="2">
        <f ca="1">IFERROR(__xludf.DUMMYFUNCTION("""COMPUTED_VALUE"""),44862.6458333333)</f>
        <v>44862.645833333299</v>
      </c>
      <c r="B692" s="1">
        <f ca="1">IFERROR(__xludf.DUMMYFUNCTION("""COMPUTED_VALUE"""),4679.9)</f>
        <v>4679.8999999999996</v>
      </c>
    </row>
    <row r="693" spans="1:2" x14ac:dyDescent="0.35">
      <c r="A693" s="2">
        <f ca="1">IFERROR(__xludf.DUMMYFUNCTION("""COMPUTED_VALUE"""),44865.6458333333)</f>
        <v>44865.645833333299</v>
      </c>
      <c r="B693" s="1">
        <f ca="1">IFERROR(__xludf.DUMMYFUNCTION("""COMPUTED_VALUE"""),5097.44)</f>
        <v>5097.4399999999996</v>
      </c>
    </row>
    <row r="694" spans="1:2" x14ac:dyDescent="0.35">
      <c r="A694" s="2">
        <f ca="1">IFERROR(__xludf.DUMMYFUNCTION("""COMPUTED_VALUE"""),44866.6458333333)</f>
        <v>44866.645833333299</v>
      </c>
      <c r="B694" s="1">
        <f ca="1">IFERROR(__xludf.DUMMYFUNCTION("""COMPUTED_VALUE"""),5019.15)</f>
        <v>5019.1499999999996</v>
      </c>
    </row>
    <row r="695" spans="1:2" x14ac:dyDescent="0.35">
      <c r="A695" s="2">
        <f ca="1">IFERROR(__xludf.DUMMYFUNCTION("""COMPUTED_VALUE"""),44867.6458333333)</f>
        <v>44867.645833333299</v>
      </c>
      <c r="B695" s="1">
        <f ca="1">IFERROR(__xludf.DUMMYFUNCTION("""COMPUTED_VALUE"""),4871.28)</f>
        <v>4871.28</v>
      </c>
    </row>
    <row r="696" spans="1:2" x14ac:dyDescent="0.35">
      <c r="A696" s="2">
        <f ca="1">IFERROR(__xludf.DUMMYFUNCTION("""COMPUTED_VALUE"""),44868.6458333333)</f>
        <v>44868.645833333299</v>
      </c>
      <c r="B696" s="1">
        <f ca="1">IFERROR(__xludf.DUMMYFUNCTION("""COMPUTED_VALUE"""),4897.37)</f>
        <v>4897.37</v>
      </c>
    </row>
    <row r="697" spans="1:2" x14ac:dyDescent="0.35">
      <c r="A697" s="2">
        <f ca="1">IFERROR(__xludf.DUMMYFUNCTION("""COMPUTED_VALUE"""),44869.6458333333)</f>
        <v>44869.645833333299</v>
      </c>
      <c r="B697" s="1">
        <f ca="1">IFERROR(__xludf.DUMMYFUNCTION("""COMPUTED_VALUE"""),4732.1)</f>
        <v>4732.1000000000004</v>
      </c>
    </row>
    <row r="698" spans="1:2" x14ac:dyDescent="0.35">
      <c r="A698" s="2">
        <f ca="1">IFERROR(__xludf.DUMMYFUNCTION("""COMPUTED_VALUE"""),44872.6458333333)</f>
        <v>44872.645833333299</v>
      </c>
      <c r="B698" s="1">
        <f ca="1">IFERROR(__xludf.DUMMYFUNCTION("""COMPUTED_VALUE"""),4836.48)</f>
        <v>4836.4799999999996</v>
      </c>
    </row>
    <row r="699" spans="1:2" x14ac:dyDescent="0.35">
      <c r="A699" s="2">
        <f ca="1">IFERROR(__xludf.DUMMYFUNCTION("""COMPUTED_VALUE"""),44873.6458333333)</f>
        <v>44873.645833333299</v>
      </c>
      <c r="B699" s="1">
        <f ca="1">IFERROR(__xludf.DUMMYFUNCTION("""COMPUTED_VALUE"""),4871.28)</f>
        <v>4871.28</v>
      </c>
    </row>
    <row r="700" spans="1:2" x14ac:dyDescent="0.35">
      <c r="A700" s="2">
        <f ca="1">IFERROR(__xludf.DUMMYFUNCTION("""COMPUTED_VALUE"""),44874.6458333333)</f>
        <v>44874.645833333299</v>
      </c>
      <c r="B700" s="1">
        <f ca="1">IFERROR(__xludf.DUMMYFUNCTION("""COMPUTED_VALUE"""),4888.67)</f>
        <v>4888.67</v>
      </c>
    </row>
    <row r="701" spans="1:2" x14ac:dyDescent="0.35">
      <c r="A701" s="2">
        <f ca="1">IFERROR(__xludf.DUMMYFUNCTION("""COMPUTED_VALUE"""),44875.6458333333)</f>
        <v>44875.645833333299</v>
      </c>
      <c r="B701" s="1">
        <f ca="1">IFERROR(__xludf.DUMMYFUNCTION("""COMPUTED_VALUE"""),4897.37)</f>
        <v>4897.37</v>
      </c>
    </row>
    <row r="702" spans="1:2" x14ac:dyDescent="0.35">
      <c r="A702" s="2">
        <f ca="1">IFERROR(__xludf.DUMMYFUNCTION("""COMPUTED_VALUE"""),44876.6458333333)</f>
        <v>44876.645833333299</v>
      </c>
      <c r="B702" s="1">
        <f ca="1">IFERROR(__xludf.DUMMYFUNCTION("""COMPUTED_VALUE"""),4949.56)</f>
        <v>4949.5600000000004</v>
      </c>
    </row>
    <row r="703" spans="1:2" x14ac:dyDescent="0.35">
      <c r="A703" s="2">
        <f ca="1">IFERROR(__xludf.DUMMYFUNCTION("""COMPUTED_VALUE"""),44879.6458333333)</f>
        <v>44879.645833333299</v>
      </c>
      <c r="B703" s="1">
        <f ca="1">IFERROR(__xludf.DUMMYFUNCTION("""COMPUTED_VALUE"""),4949.56)</f>
        <v>4949.5600000000004</v>
      </c>
    </row>
    <row r="704" spans="1:2" x14ac:dyDescent="0.35">
      <c r="A704" s="2">
        <f ca="1">IFERROR(__xludf.DUMMYFUNCTION("""COMPUTED_VALUE"""),44880.6458333333)</f>
        <v>44880.645833333299</v>
      </c>
      <c r="B704" s="1">
        <f ca="1">IFERROR(__xludf.DUMMYFUNCTION("""COMPUTED_VALUE"""),4993.06)</f>
        <v>4993.0600000000004</v>
      </c>
    </row>
    <row r="705" spans="1:2" x14ac:dyDescent="0.35">
      <c r="A705" s="2">
        <f ca="1">IFERROR(__xludf.DUMMYFUNCTION("""COMPUTED_VALUE"""),44881.6458333333)</f>
        <v>44881.645833333299</v>
      </c>
      <c r="B705" s="1">
        <f ca="1">IFERROR(__xludf.DUMMYFUNCTION("""COMPUTED_VALUE"""),4984.36)</f>
        <v>4984.3599999999997</v>
      </c>
    </row>
    <row r="706" spans="1:2" x14ac:dyDescent="0.35">
      <c r="A706" s="2">
        <f ca="1">IFERROR(__xludf.DUMMYFUNCTION("""COMPUTED_VALUE"""),44882.6458333333)</f>
        <v>44882.645833333299</v>
      </c>
      <c r="B706" s="1">
        <f ca="1">IFERROR(__xludf.DUMMYFUNCTION("""COMPUTED_VALUE"""),5062.65)</f>
        <v>5062.6499999999996</v>
      </c>
    </row>
    <row r="707" spans="1:2" x14ac:dyDescent="0.35">
      <c r="A707" s="2">
        <f ca="1">IFERROR(__xludf.DUMMYFUNCTION("""COMPUTED_VALUE"""),44883.6458333333)</f>
        <v>44883.645833333299</v>
      </c>
      <c r="B707" s="1">
        <f ca="1">IFERROR(__xludf.DUMMYFUNCTION("""COMPUTED_VALUE"""),5001.76)</f>
        <v>5001.76</v>
      </c>
    </row>
    <row r="708" spans="1:2" x14ac:dyDescent="0.35">
      <c r="A708" s="2">
        <f ca="1">IFERROR(__xludf.DUMMYFUNCTION("""COMPUTED_VALUE"""),44886.6458333333)</f>
        <v>44886.645833333299</v>
      </c>
      <c r="B708" s="1">
        <f ca="1">IFERROR(__xludf.DUMMYFUNCTION("""COMPUTED_VALUE"""),4897.37)</f>
        <v>4897.37</v>
      </c>
    </row>
    <row r="709" spans="1:2" x14ac:dyDescent="0.35">
      <c r="A709" s="2">
        <f ca="1">IFERROR(__xludf.DUMMYFUNCTION("""COMPUTED_VALUE"""),44887.6458333333)</f>
        <v>44887.645833333299</v>
      </c>
      <c r="B709" s="1">
        <f ca="1">IFERROR(__xludf.DUMMYFUNCTION("""COMPUTED_VALUE"""),4819.08)</f>
        <v>4819.08</v>
      </c>
    </row>
    <row r="710" spans="1:2" x14ac:dyDescent="0.35">
      <c r="A710" s="2">
        <f ca="1">IFERROR(__xludf.DUMMYFUNCTION("""COMPUTED_VALUE"""),44888.6458333333)</f>
        <v>44888.645833333299</v>
      </c>
      <c r="B710" s="1">
        <f ca="1">IFERROR(__xludf.DUMMYFUNCTION("""COMPUTED_VALUE"""),4906.07)</f>
        <v>4906.07</v>
      </c>
    </row>
    <row r="711" spans="1:2" x14ac:dyDescent="0.35">
      <c r="A711" s="2">
        <f ca="1">IFERROR(__xludf.DUMMYFUNCTION("""COMPUTED_VALUE"""),44889.6458333333)</f>
        <v>44889.645833333299</v>
      </c>
      <c r="B711" s="1">
        <f ca="1">IFERROR(__xludf.DUMMYFUNCTION("""COMPUTED_VALUE"""),4975.66)</f>
        <v>4975.66</v>
      </c>
    </row>
    <row r="712" spans="1:2" x14ac:dyDescent="0.35">
      <c r="A712" s="2">
        <f ca="1">IFERROR(__xludf.DUMMYFUNCTION("""COMPUTED_VALUE"""),44890.6458333333)</f>
        <v>44890.645833333299</v>
      </c>
      <c r="B712" s="1">
        <f ca="1">IFERROR(__xludf.DUMMYFUNCTION("""COMPUTED_VALUE"""),5062.65)</f>
        <v>5062.6499999999996</v>
      </c>
    </row>
    <row r="713" spans="1:2" x14ac:dyDescent="0.35">
      <c r="A713" s="2">
        <f ca="1">IFERROR(__xludf.DUMMYFUNCTION("""COMPUTED_VALUE"""),44893.6458333333)</f>
        <v>44893.645833333299</v>
      </c>
      <c r="B713" s="1">
        <f ca="1">IFERROR(__xludf.DUMMYFUNCTION("""COMPUTED_VALUE"""),4940.87)</f>
        <v>4940.87</v>
      </c>
    </row>
    <row r="714" spans="1:2" x14ac:dyDescent="0.35">
      <c r="A714" s="2">
        <f ca="1">IFERROR(__xludf.DUMMYFUNCTION("""COMPUTED_VALUE"""),44894.6458333333)</f>
        <v>44894.645833333299</v>
      </c>
      <c r="B714" s="1">
        <f ca="1">IFERROR(__xludf.DUMMYFUNCTION("""COMPUTED_VALUE"""),4958.26)</f>
        <v>4958.26</v>
      </c>
    </row>
    <row r="715" spans="1:2" x14ac:dyDescent="0.35">
      <c r="A715" s="2">
        <f ca="1">IFERROR(__xludf.DUMMYFUNCTION("""COMPUTED_VALUE"""),44895.6458333333)</f>
        <v>44895.645833333299</v>
      </c>
      <c r="B715" s="1">
        <f ca="1">IFERROR(__xludf.DUMMYFUNCTION("""COMPUTED_VALUE"""),5019.15)</f>
        <v>5019.1499999999996</v>
      </c>
    </row>
    <row r="716" spans="1:2" x14ac:dyDescent="0.35">
      <c r="A716" s="2">
        <f ca="1">IFERROR(__xludf.DUMMYFUNCTION("""COMPUTED_VALUE"""),44896.6458333333)</f>
        <v>44896.645833333299</v>
      </c>
      <c r="B716" s="1">
        <f ca="1">IFERROR(__xludf.DUMMYFUNCTION("""COMPUTED_VALUE"""),5053.95)</f>
        <v>5053.95</v>
      </c>
    </row>
    <row r="717" spans="1:2" x14ac:dyDescent="0.35">
      <c r="A717" s="2">
        <f ca="1">IFERROR(__xludf.DUMMYFUNCTION("""COMPUTED_VALUE"""),44897.6458333333)</f>
        <v>44897.645833333299</v>
      </c>
      <c r="B717" s="1">
        <f ca="1">IFERROR(__xludf.DUMMYFUNCTION("""COMPUTED_VALUE"""),4984.36)</f>
        <v>4984.3599999999997</v>
      </c>
    </row>
    <row r="718" spans="1:2" x14ac:dyDescent="0.35">
      <c r="A718" s="2">
        <f ca="1">IFERROR(__xludf.DUMMYFUNCTION("""COMPUTED_VALUE"""),44900.6458333333)</f>
        <v>44900.645833333299</v>
      </c>
      <c r="B718" s="1">
        <f ca="1">IFERROR(__xludf.DUMMYFUNCTION("""COMPUTED_VALUE"""),5027.85)</f>
        <v>5027.8500000000004</v>
      </c>
    </row>
    <row r="719" spans="1:2" x14ac:dyDescent="0.35">
      <c r="A719" s="2">
        <f ca="1">IFERROR(__xludf.DUMMYFUNCTION("""COMPUTED_VALUE"""),44901.6458333333)</f>
        <v>44901.645833333299</v>
      </c>
      <c r="B719" s="1">
        <f ca="1">IFERROR(__xludf.DUMMYFUNCTION("""COMPUTED_VALUE"""),4923.47)</f>
        <v>4923.47</v>
      </c>
    </row>
    <row r="720" spans="1:2" x14ac:dyDescent="0.35">
      <c r="A720" s="2">
        <f ca="1">IFERROR(__xludf.DUMMYFUNCTION("""COMPUTED_VALUE"""),44902.6458333333)</f>
        <v>44902.645833333299</v>
      </c>
      <c r="B720" s="1">
        <f ca="1">IFERROR(__xludf.DUMMYFUNCTION("""COMPUTED_VALUE"""),4975.66)</f>
        <v>4975.66</v>
      </c>
    </row>
    <row r="721" spans="1:2" x14ac:dyDescent="0.35">
      <c r="A721" s="2">
        <f ca="1">IFERROR(__xludf.DUMMYFUNCTION("""COMPUTED_VALUE"""),44903.6458333333)</f>
        <v>44903.645833333299</v>
      </c>
      <c r="B721" s="1">
        <f ca="1">IFERROR(__xludf.DUMMYFUNCTION("""COMPUTED_VALUE"""),5019.15)</f>
        <v>5019.1499999999996</v>
      </c>
    </row>
    <row r="722" spans="1:2" x14ac:dyDescent="0.35">
      <c r="A722" s="2">
        <f ca="1">IFERROR(__xludf.DUMMYFUNCTION("""COMPUTED_VALUE"""),44904.6458333333)</f>
        <v>44904.645833333299</v>
      </c>
      <c r="B722" s="1">
        <f ca="1">IFERROR(__xludf.DUMMYFUNCTION("""COMPUTED_VALUE"""),5114.84)</f>
        <v>5114.84</v>
      </c>
    </row>
    <row r="723" spans="1:2" x14ac:dyDescent="0.35">
      <c r="A723" s="2">
        <f ca="1">IFERROR(__xludf.DUMMYFUNCTION("""COMPUTED_VALUE"""),44907.6458333333)</f>
        <v>44907.645833333299</v>
      </c>
      <c r="B723" s="1">
        <f ca="1">IFERROR(__xludf.DUMMYFUNCTION("""COMPUTED_VALUE"""),5236.62)</f>
        <v>5236.62</v>
      </c>
    </row>
    <row r="724" spans="1:2" x14ac:dyDescent="0.35">
      <c r="A724" s="2">
        <f ca="1">IFERROR(__xludf.DUMMYFUNCTION("""COMPUTED_VALUE"""),44908.6458333333)</f>
        <v>44908.645833333299</v>
      </c>
      <c r="B724" s="1">
        <f ca="1">IFERROR(__xludf.DUMMYFUNCTION("""COMPUTED_VALUE"""),5219.22)</f>
        <v>5219.22</v>
      </c>
    </row>
    <row r="725" spans="1:2" x14ac:dyDescent="0.35">
      <c r="A725" s="2">
        <f ca="1">IFERROR(__xludf.DUMMYFUNCTION("""COMPUTED_VALUE"""),44909.6458333333)</f>
        <v>44909.645833333299</v>
      </c>
      <c r="B725" s="1">
        <f ca="1">IFERROR(__xludf.DUMMYFUNCTION("""COMPUTED_VALUE"""),5254.02)</f>
        <v>5254.02</v>
      </c>
    </row>
    <row r="726" spans="1:2" x14ac:dyDescent="0.35">
      <c r="A726" s="2">
        <f ca="1">IFERROR(__xludf.DUMMYFUNCTION("""COMPUTED_VALUE"""),44910.6458333333)</f>
        <v>44910.645833333299</v>
      </c>
      <c r="B726" s="1">
        <f ca="1">IFERROR(__xludf.DUMMYFUNCTION("""COMPUTED_VALUE"""),5193.13)</f>
        <v>5193.13</v>
      </c>
    </row>
    <row r="727" spans="1:2" x14ac:dyDescent="0.35">
      <c r="A727" s="2">
        <f ca="1">IFERROR(__xludf.DUMMYFUNCTION("""COMPUTED_VALUE"""),44911.6458333333)</f>
        <v>44911.645833333299</v>
      </c>
      <c r="B727" s="1">
        <f ca="1">IFERROR(__xludf.DUMMYFUNCTION("""COMPUTED_VALUE"""),5306.21)</f>
        <v>5306.21</v>
      </c>
    </row>
    <row r="728" spans="1:2" x14ac:dyDescent="0.35">
      <c r="A728" s="2">
        <f ca="1">IFERROR(__xludf.DUMMYFUNCTION("""COMPUTED_VALUE"""),44914.6458333333)</f>
        <v>44914.645833333299</v>
      </c>
      <c r="B728" s="1">
        <f ca="1">IFERROR(__xludf.DUMMYFUNCTION("""COMPUTED_VALUE"""),5375.8)</f>
        <v>5375.8</v>
      </c>
    </row>
    <row r="729" spans="1:2" x14ac:dyDescent="0.35">
      <c r="A729" s="2">
        <f ca="1">IFERROR(__xludf.DUMMYFUNCTION("""COMPUTED_VALUE"""),44915.6458333333)</f>
        <v>44915.645833333299</v>
      </c>
      <c r="B729" s="1">
        <f ca="1">IFERROR(__xludf.DUMMYFUNCTION("""COMPUTED_VALUE"""),5219.22)</f>
        <v>5219.22</v>
      </c>
    </row>
    <row r="730" spans="1:2" x14ac:dyDescent="0.35">
      <c r="A730" s="2">
        <f ca="1">IFERROR(__xludf.DUMMYFUNCTION("""COMPUTED_VALUE"""),44916.6458333333)</f>
        <v>44916.645833333299</v>
      </c>
      <c r="B730" s="1">
        <f ca="1">IFERROR(__xludf.DUMMYFUNCTION("""COMPUTED_VALUE"""),5532.38)</f>
        <v>5532.38</v>
      </c>
    </row>
    <row r="731" spans="1:2" x14ac:dyDescent="0.35">
      <c r="A731" s="2">
        <f ca="1">IFERROR(__xludf.DUMMYFUNCTION("""COMPUTED_VALUE"""),44917.6458333333)</f>
        <v>44917.645833333299</v>
      </c>
      <c r="B731" s="1">
        <f ca="1">IFERROR(__xludf.DUMMYFUNCTION("""COMPUTED_VALUE"""),5384.5)</f>
        <v>5384.5</v>
      </c>
    </row>
    <row r="732" spans="1:2" x14ac:dyDescent="0.35">
      <c r="A732" s="2">
        <f ca="1">IFERROR(__xludf.DUMMYFUNCTION("""COMPUTED_VALUE"""),44918.6458333333)</f>
        <v>44918.645833333299</v>
      </c>
      <c r="B732" s="1">
        <f ca="1">IFERROR(__xludf.DUMMYFUNCTION("""COMPUTED_VALUE"""),5201.83)</f>
        <v>5201.83</v>
      </c>
    </row>
    <row r="733" spans="1:2" x14ac:dyDescent="0.35">
      <c r="A733" s="2">
        <f ca="1">IFERROR(__xludf.DUMMYFUNCTION("""COMPUTED_VALUE"""),44921.6458333333)</f>
        <v>44921.645833333299</v>
      </c>
      <c r="B733" s="1">
        <f ca="1">IFERROR(__xludf.DUMMYFUNCTION("""COMPUTED_VALUE"""),5088.74)</f>
        <v>5088.74</v>
      </c>
    </row>
    <row r="734" spans="1:2" x14ac:dyDescent="0.35">
      <c r="A734" s="2">
        <f ca="1">IFERROR(__xludf.DUMMYFUNCTION("""COMPUTED_VALUE"""),44922.6458333333)</f>
        <v>44922.645833333299</v>
      </c>
      <c r="B734" s="1">
        <f ca="1">IFERROR(__xludf.DUMMYFUNCTION("""COMPUTED_VALUE"""),5053.95)</f>
        <v>5053.95</v>
      </c>
    </row>
    <row r="735" spans="1:2" x14ac:dyDescent="0.35">
      <c r="A735" s="2">
        <f ca="1">IFERROR(__xludf.DUMMYFUNCTION("""COMPUTED_VALUE"""),44923.6458333333)</f>
        <v>44923.645833333299</v>
      </c>
      <c r="B735" s="1">
        <f ca="1">IFERROR(__xludf.DUMMYFUNCTION("""COMPUTED_VALUE"""),5053.95)</f>
        <v>5053.95</v>
      </c>
    </row>
    <row r="736" spans="1:2" x14ac:dyDescent="0.35">
      <c r="A736" s="2">
        <f ca="1">IFERROR(__xludf.DUMMYFUNCTION("""COMPUTED_VALUE"""),44924.6458333333)</f>
        <v>44924.645833333299</v>
      </c>
      <c r="B736" s="1">
        <f ca="1">IFERROR(__xludf.DUMMYFUNCTION("""COMPUTED_VALUE"""),4897.37)</f>
        <v>4897.37</v>
      </c>
    </row>
    <row r="737" spans="1:2" x14ac:dyDescent="0.35">
      <c r="A737" s="2">
        <f ca="1">IFERROR(__xludf.DUMMYFUNCTION("""COMPUTED_VALUE"""),44928.6458333333)</f>
        <v>44928.645833333299</v>
      </c>
      <c r="B737" s="1">
        <f ca="1">IFERROR(__xludf.DUMMYFUNCTION("""COMPUTED_VALUE"""),4923.47)</f>
        <v>4923.47</v>
      </c>
    </row>
    <row r="738" spans="1:2" x14ac:dyDescent="0.35">
      <c r="A738" s="2">
        <f ca="1">IFERROR(__xludf.DUMMYFUNCTION("""COMPUTED_VALUE"""),44929.6458333333)</f>
        <v>44929.645833333299</v>
      </c>
      <c r="B738" s="1">
        <f ca="1">IFERROR(__xludf.DUMMYFUNCTION("""COMPUTED_VALUE"""),5036.55)</f>
        <v>5036.55</v>
      </c>
    </row>
    <row r="739" spans="1:2" x14ac:dyDescent="0.35">
      <c r="A739" s="2">
        <f ca="1">IFERROR(__xludf.DUMMYFUNCTION("""COMPUTED_VALUE"""),44930.6458333333)</f>
        <v>44930.645833333299</v>
      </c>
      <c r="B739" s="1">
        <f ca="1">IFERROR(__xludf.DUMMYFUNCTION("""COMPUTED_VALUE"""),5219.22)</f>
        <v>5219.22</v>
      </c>
    </row>
    <row r="740" spans="1:2" x14ac:dyDescent="0.35">
      <c r="A740" s="2">
        <f ca="1">IFERROR(__xludf.DUMMYFUNCTION("""COMPUTED_VALUE"""),44931.6458333333)</f>
        <v>44931.645833333299</v>
      </c>
      <c r="B740" s="1">
        <f ca="1">IFERROR(__xludf.DUMMYFUNCTION("""COMPUTED_VALUE"""),5219.22)</f>
        <v>5219.22</v>
      </c>
    </row>
    <row r="741" spans="1:2" x14ac:dyDescent="0.35">
      <c r="A741" s="2">
        <f ca="1">IFERROR(__xludf.DUMMYFUNCTION("""COMPUTED_VALUE"""),44932.6458333333)</f>
        <v>44932.645833333299</v>
      </c>
      <c r="B741" s="1">
        <f ca="1">IFERROR(__xludf.DUMMYFUNCTION("""COMPUTED_VALUE"""),5167.03)</f>
        <v>5167.03</v>
      </c>
    </row>
    <row r="742" spans="1:2" x14ac:dyDescent="0.35">
      <c r="A742" s="2">
        <f ca="1">IFERROR(__xludf.DUMMYFUNCTION("""COMPUTED_VALUE"""),44935.6458333333)</f>
        <v>44935.645833333299</v>
      </c>
      <c r="B742" s="1">
        <f ca="1">IFERROR(__xludf.DUMMYFUNCTION("""COMPUTED_VALUE"""),5158.33)</f>
        <v>5158.33</v>
      </c>
    </row>
    <row r="743" spans="1:2" x14ac:dyDescent="0.35">
      <c r="A743" s="2">
        <f ca="1">IFERROR(__xludf.DUMMYFUNCTION("""COMPUTED_VALUE"""),44936.6458333333)</f>
        <v>44936.645833333299</v>
      </c>
      <c r="B743" s="1">
        <f ca="1">IFERROR(__xludf.DUMMYFUNCTION("""COMPUTED_VALUE"""),5227.92)</f>
        <v>5227.92</v>
      </c>
    </row>
    <row r="744" spans="1:2" x14ac:dyDescent="0.35">
      <c r="A744" s="2">
        <f ca="1">IFERROR(__xludf.DUMMYFUNCTION("""COMPUTED_VALUE"""),44937.6458333333)</f>
        <v>44937.645833333299</v>
      </c>
      <c r="B744" s="1">
        <f ca="1">IFERROR(__xludf.DUMMYFUNCTION("""COMPUTED_VALUE"""),5358.4)</f>
        <v>5358.4</v>
      </c>
    </row>
    <row r="745" spans="1:2" x14ac:dyDescent="0.35">
      <c r="A745" s="2">
        <f ca="1">IFERROR(__xludf.DUMMYFUNCTION("""COMPUTED_VALUE"""),44938.6458333333)</f>
        <v>44938.645833333299</v>
      </c>
      <c r="B745" s="1">
        <f ca="1">IFERROR(__xludf.DUMMYFUNCTION("""COMPUTED_VALUE"""),5254.02)</f>
        <v>5254.02</v>
      </c>
    </row>
    <row r="746" spans="1:2" x14ac:dyDescent="0.35">
      <c r="A746" s="2">
        <f ca="1">IFERROR(__xludf.DUMMYFUNCTION("""COMPUTED_VALUE"""),44939.6458333333)</f>
        <v>44939.645833333299</v>
      </c>
      <c r="B746" s="1">
        <f ca="1">IFERROR(__xludf.DUMMYFUNCTION("""COMPUTED_VALUE"""),5297.51)</f>
        <v>5297.51</v>
      </c>
    </row>
    <row r="747" spans="1:2" x14ac:dyDescent="0.35">
      <c r="A747" s="2">
        <f ca="1">IFERROR(__xludf.DUMMYFUNCTION("""COMPUTED_VALUE"""),44942.6458333333)</f>
        <v>44942.645833333299</v>
      </c>
      <c r="B747" s="1">
        <f ca="1">IFERROR(__xludf.DUMMYFUNCTION("""COMPUTED_VALUE"""),5567.17)</f>
        <v>5567.17</v>
      </c>
    </row>
    <row r="748" spans="1:2" x14ac:dyDescent="0.35">
      <c r="A748" s="2">
        <f ca="1">IFERROR(__xludf.DUMMYFUNCTION("""COMPUTED_VALUE"""),44943.6458333333)</f>
        <v>44943.645833333299</v>
      </c>
      <c r="B748" s="1">
        <f ca="1">IFERROR(__xludf.DUMMYFUNCTION("""COMPUTED_VALUE"""),5393.2)</f>
        <v>5393.2</v>
      </c>
    </row>
    <row r="749" spans="1:2" x14ac:dyDescent="0.35">
      <c r="A749" s="2">
        <f ca="1">IFERROR(__xludf.DUMMYFUNCTION("""COMPUTED_VALUE"""),44944.6458333333)</f>
        <v>44944.645833333299</v>
      </c>
      <c r="B749" s="1">
        <f ca="1">IFERROR(__xludf.DUMMYFUNCTION("""COMPUTED_VALUE"""),5088.74)</f>
        <v>5088.74</v>
      </c>
    </row>
    <row r="750" spans="1:2" x14ac:dyDescent="0.35">
      <c r="A750" s="2">
        <f ca="1">IFERROR(__xludf.DUMMYFUNCTION("""COMPUTED_VALUE"""),44945.6458333333)</f>
        <v>44945.645833333299</v>
      </c>
      <c r="B750" s="1">
        <f ca="1">IFERROR(__xludf.DUMMYFUNCTION("""COMPUTED_VALUE"""),5080.04)</f>
        <v>5080.04</v>
      </c>
    </row>
    <row r="751" spans="1:2" x14ac:dyDescent="0.35">
      <c r="A751" s="2">
        <f ca="1">IFERROR(__xludf.DUMMYFUNCTION("""COMPUTED_VALUE"""),44951.6458333333)</f>
        <v>44951.645833333299</v>
      </c>
      <c r="B751" s="1">
        <f ca="1">IFERROR(__xludf.DUMMYFUNCTION("""COMPUTED_VALUE"""),5010.45)</f>
        <v>5010.45</v>
      </c>
    </row>
    <row r="752" spans="1:2" x14ac:dyDescent="0.35">
      <c r="A752" s="2">
        <f ca="1">IFERROR(__xludf.DUMMYFUNCTION("""COMPUTED_VALUE"""),44952.6458333333)</f>
        <v>44952.645833333299</v>
      </c>
      <c r="B752" s="1">
        <f ca="1">IFERROR(__xludf.DUMMYFUNCTION("""COMPUTED_VALUE"""),5036.55)</f>
        <v>5036.55</v>
      </c>
    </row>
    <row r="753" spans="1:2" x14ac:dyDescent="0.35">
      <c r="A753" s="2">
        <f ca="1">IFERROR(__xludf.DUMMYFUNCTION("""COMPUTED_VALUE"""),44953.6458333333)</f>
        <v>44953.645833333299</v>
      </c>
      <c r="B753" s="1">
        <f ca="1">IFERROR(__xludf.DUMMYFUNCTION("""COMPUTED_VALUE"""),5114.84)</f>
        <v>5114.84</v>
      </c>
    </row>
    <row r="754" spans="1:2" x14ac:dyDescent="0.35">
      <c r="A754" s="2">
        <f ca="1">IFERROR(__xludf.DUMMYFUNCTION("""COMPUTED_VALUE"""),44956.6458333333)</f>
        <v>44956.645833333299</v>
      </c>
      <c r="B754" s="1">
        <f ca="1">IFERROR(__xludf.DUMMYFUNCTION("""COMPUTED_VALUE"""),5401.9)</f>
        <v>5401.9</v>
      </c>
    </row>
    <row r="755" spans="1:2" x14ac:dyDescent="0.35">
      <c r="A755" s="2">
        <f ca="1">IFERROR(__xludf.DUMMYFUNCTION("""COMPUTED_VALUE"""),44957.6458333333)</f>
        <v>44957.645833333299</v>
      </c>
      <c r="B755" s="1">
        <f ca="1">IFERROR(__xludf.DUMMYFUNCTION("""COMPUTED_VALUE"""),5349.7)</f>
        <v>5349.7</v>
      </c>
    </row>
    <row r="756" spans="1:2" x14ac:dyDescent="0.35">
      <c r="A756" s="2">
        <f ca="1">IFERROR(__xludf.DUMMYFUNCTION("""COMPUTED_VALUE"""),44958.6458333333)</f>
        <v>44958.645833333299</v>
      </c>
      <c r="B756" s="1">
        <f ca="1">IFERROR(__xludf.DUMMYFUNCTION("""COMPUTED_VALUE"""),5323.61)</f>
        <v>5323.61</v>
      </c>
    </row>
    <row r="757" spans="1:2" x14ac:dyDescent="0.35">
      <c r="A757" s="2">
        <f ca="1">IFERROR(__xludf.DUMMYFUNCTION("""COMPUTED_VALUE"""),44959.6458333333)</f>
        <v>44959.645833333299</v>
      </c>
      <c r="B757" s="1">
        <f ca="1">IFERROR(__xludf.DUMMYFUNCTION("""COMPUTED_VALUE"""),5367.1)</f>
        <v>5367.1</v>
      </c>
    </row>
    <row r="758" spans="1:2" x14ac:dyDescent="0.35">
      <c r="A758" s="2">
        <f ca="1">IFERROR(__xludf.DUMMYFUNCTION("""COMPUTED_VALUE"""),44960.6458333333)</f>
        <v>44960.645833333299</v>
      </c>
      <c r="B758" s="1">
        <f ca="1">IFERROR(__xludf.DUMMYFUNCTION("""COMPUTED_VALUE"""),5410.6)</f>
        <v>5410.6</v>
      </c>
    </row>
    <row r="759" spans="1:2" x14ac:dyDescent="0.35">
      <c r="A759" s="2">
        <f ca="1">IFERROR(__xludf.DUMMYFUNCTION("""COMPUTED_VALUE"""),44963.6458333333)</f>
        <v>44963.645833333299</v>
      </c>
      <c r="B759" s="1">
        <f ca="1">IFERROR(__xludf.DUMMYFUNCTION("""COMPUTED_VALUE"""),5393.2)</f>
        <v>5393.2</v>
      </c>
    </row>
    <row r="760" spans="1:2" x14ac:dyDescent="0.35">
      <c r="A760" s="2">
        <f ca="1">IFERROR(__xludf.DUMMYFUNCTION("""COMPUTED_VALUE"""),44964.6458333333)</f>
        <v>44964.645833333299</v>
      </c>
      <c r="B760" s="1">
        <f ca="1">IFERROR(__xludf.DUMMYFUNCTION("""COMPUTED_VALUE"""),5375.8)</f>
        <v>5375.8</v>
      </c>
    </row>
    <row r="761" spans="1:2" x14ac:dyDescent="0.35">
      <c r="A761" s="2">
        <f ca="1">IFERROR(__xludf.DUMMYFUNCTION("""COMPUTED_VALUE"""),44965.6458333333)</f>
        <v>44965.645833333299</v>
      </c>
      <c r="B761" s="1">
        <f ca="1">IFERROR(__xludf.DUMMYFUNCTION("""COMPUTED_VALUE"""),5480.18)</f>
        <v>5480.18</v>
      </c>
    </row>
    <row r="762" spans="1:2" x14ac:dyDescent="0.35">
      <c r="A762" s="2">
        <f ca="1">IFERROR(__xludf.DUMMYFUNCTION("""COMPUTED_VALUE"""),44966.6458333333)</f>
        <v>44966.645833333299</v>
      </c>
      <c r="B762" s="1">
        <f ca="1">IFERROR(__xludf.DUMMYFUNCTION("""COMPUTED_VALUE"""),5427.99)</f>
        <v>5427.99</v>
      </c>
    </row>
    <row r="763" spans="1:2" x14ac:dyDescent="0.35">
      <c r="A763" s="2">
        <f ca="1">IFERROR(__xludf.DUMMYFUNCTION("""COMPUTED_VALUE"""),44967.6458333333)</f>
        <v>44967.645833333299</v>
      </c>
      <c r="B763" s="1">
        <f ca="1">IFERROR(__xludf.DUMMYFUNCTION("""COMPUTED_VALUE"""),5314.91)</f>
        <v>5314.91</v>
      </c>
    </row>
    <row r="764" spans="1:2" x14ac:dyDescent="0.35">
      <c r="A764" s="2">
        <f ca="1">IFERROR(__xludf.DUMMYFUNCTION("""COMPUTED_VALUE"""),44970.6458333333)</f>
        <v>44970.645833333299</v>
      </c>
      <c r="B764" s="1">
        <f ca="1">IFERROR(__xludf.DUMMYFUNCTION("""COMPUTED_VALUE"""),5236.62)</f>
        <v>5236.62</v>
      </c>
    </row>
    <row r="765" spans="1:2" x14ac:dyDescent="0.35">
      <c r="A765" s="2">
        <f ca="1">IFERROR(__xludf.DUMMYFUNCTION("""COMPUTED_VALUE"""),44971.6458333333)</f>
        <v>44971.645833333299</v>
      </c>
      <c r="B765" s="1">
        <f ca="1">IFERROR(__xludf.DUMMYFUNCTION("""COMPUTED_VALUE"""),5280.11)</f>
        <v>5280.11</v>
      </c>
    </row>
    <row r="766" spans="1:2" x14ac:dyDescent="0.35">
      <c r="A766" s="2">
        <f ca="1">IFERROR(__xludf.DUMMYFUNCTION("""COMPUTED_VALUE"""),44972.6458333333)</f>
        <v>44972.645833333299</v>
      </c>
      <c r="B766" s="1">
        <f ca="1">IFERROR(__xludf.DUMMYFUNCTION("""COMPUTED_VALUE"""),5088.74)</f>
        <v>5088.74</v>
      </c>
    </row>
    <row r="767" spans="1:2" x14ac:dyDescent="0.35">
      <c r="A767" s="2">
        <f ca="1">IFERROR(__xludf.DUMMYFUNCTION("""COMPUTED_VALUE"""),44973.6458333333)</f>
        <v>44973.645833333299</v>
      </c>
      <c r="B767" s="1">
        <f ca="1">IFERROR(__xludf.DUMMYFUNCTION("""COMPUTED_VALUE"""),5175.73)</f>
        <v>5175.7299999999996</v>
      </c>
    </row>
    <row r="768" spans="1:2" x14ac:dyDescent="0.35">
      <c r="A768" s="2">
        <f ca="1">IFERROR(__xludf.DUMMYFUNCTION("""COMPUTED_VALUE"""),44974.6458333333)</f>
        <v>44974.645833333299</v>
      </c>
      <c r="B768" s="1">
        <f ca="1">IFERROR(__xludf.DUMMYFUNCTION("""COMPUTED_VALUE"""),5158.33)</f>
        <v>5158.33</v>
      </c>
    </row>
    <row r="769" spans="1:2" x14ac:dyDescent="0.35">
      <c r="A769" s="2">
        <f ca="1">IFERROR(__xludf.DUMMYFUNCTION("""COMPUTED_VALUE"""),44977.6458333333)</f>
        <v>44977.645833333299</v>
      </c>
      <c r="B769" s="1">
        <f ca="1">IFERROR(__xludf.DUMMYFUNCTION("""COMPUTED_VALUE"""),5097.44)</f>
        <v>5097.4399999999996</v>
      </c>
    </row>
    <row r="770" spans="1:2" x14ac:dyDescent="0.35">
      <c r="A770" s="2">
        <f ca="1">IFERROR(__xludf.DUMMYFUNCTION("""COMPUTED_VALUE"""),44978.6458333333)</f>
        <v>44978.645833333299</v>
      </c>
      <c r="B770" s="1">
        <f ca="1">IFERROR(__xludf.DUMMYFUNCTION("""COMPUTED_VALUE"""),5132.24)</f>
        <v>5132.24</v>
      </c>
    </row>
    <row r="771" spans="1:2" x14ac:dyDescent="0.35">
      <c r="A771" s="2">
        <f ca="1">IFERROR(__xludf.DUMMYFUNCTION("""COMPUTED_VALUE"""),44979.6458333333)</f>
        <v>44979.645833333299</v>
      </c>
      <c r="B771" s="1">
        <f ca="1">IFERROR(__xludf.DUMMYFUNCTION("""COMPUTED_VALUE"""),5036.55)</f>
        <v>5036.55</v>
      </c>
    </row>
    <row r="772" spans="1:2" x14ac:dyDescent="0.35">
      <c r="A772" s="2">
        <f ca="1">IFERROR(__xludf.DUMMYFUNCTION("""COMPUTED_VALUE"""),44980.6458333333)</f>
        <v>44980.645833333299</v>
      </c>
      <c r="B772" s="1">
        <f ca="1">IFERROR(__xludf.DUMMYFUNCTION("""COMPUTED_VALUE"""),5027.85)</f>
        <v>5027.8500000000004</v>
      </c>
    </row>
    <row r="773" spans="1:2" x14ac:dyDescent="0.35">
      <c r="A773" s="2">
        <f ca="1">IFERROR(__xludf.DUMMYFUNCTION("""COMPUTED_VALUE"""),44981.6458333333)</f>
        <v>44981.645833333299</v>
      </c>
      <c r="B773" s="1">
        <f ca="1">IFERROR(__xludf.DUMMYFUNCTION("""COMPUTED_VALUE"""),4871.28)</f>
        <v>4871.28</v>
      </c>
    </row>
    <row r="774" spans="1:2" x14ac:dyDescent="0.35">
      <c r="A774" s="2">
        <f ca="1">IFERROR(__xludf.DUMMYFUNCTION("""COMPUTED_VALUE"""),44984.6458333333)</f>
        <v>44984.645833333299</v>
      </c>
      <c r="B774" s="1">
        <f ca="1">IFERROR(__xludf.DUMMYFUNCTION("""COMPUTED_VALUE"""),4888.67)</f>
        <v>4888.67</v>
      </c>
    </row>
    <row r="775" spans="1:2" x14ac:dyDescent="0.35">
      <c r="A775" s="2">
        <f ca="1">IFERROR(__xludf.DUMMYFUNCTION("""COMPUTED_VALUE"""),44985.6458333333)</f>
        <v>44985.645833333299</v>
      </c>
      <c r="B775" s="1">
        <f ca="1">IFERROR(__xludf.DUMMYFUNCTION("""COMPUTED_VALUE"""),4958.26)</f>
        <v>4958.26</v>
      </c>
    </row>
    <row r="776" spans="1:2" x14ac:dyDescent="0.35">
      <c r="A776" s="2">
        <f ca="1">IFERROR(__xludf.DUMMYFUNCTION("""COMPUTED_VALUE"""),44987.6458333333)</f>
        <v>44987.645833333299</v>
      </c>
      <c r="B776" s="1">
        <f ca="1">IFERROR(__xludf.DUMMYFUNCTION("""COMPUTED_VALUE"""),4932.17)</f>
        <v>4932.17</v>
      </c>
    </row>
    <row r="777" spans="1:2" x14ac:dyDescent="0.35">
      <c r="A777" s="2">
        <f ca="1">IFERROR(__xludf.DUMMYFUNCTION("""COMPUTED_VALUE"""),44988.6458333333)</f>
        <v>44988.645833333299</v>
      </c>
      <c r="B777" s="1">
        <f ca="1">IFERROR(__xludf.DUMMYFUNCTION("""COMPUTED_VALUE"""),4958.26)</f>
        <v>4958.26</v>
      </c>
    </row>
    <row r="778" spans="1:2" x14ac:dyDescent="0.35">
      <c r="A778" s="2">
        <f ca="1">IFERROR(__xludf.DUMMYFUNCTION("""COMPUTED_VALUE"""),44991.6458333333)</f>
        <v>44991.645833333299</v>
      </c>
      <c r="B778" s="1">
        <f ca="1">IFERROR(__xludf.DUMMYFUNCTION("""COMPUTED_VALUE"""),4923.47)</f>
        <v>4923.47</v>
      </c>
    </row>
    <row r="779" spans="1:2" x14ac:dyDescent="0.35">
      <c r="A779" s="2">
        <f ca="1">IFERROR(__xludf.DUMMYFUNCTION("""COMPUTED_VALUE"""),44992.6458333333)</f>
        <v>44992.645833333299</v>
      </c>
      <c r="B779" s="1">
        <f ca="1">IFERROR(__xludf.DUMMYFUNCTION("""COMPUTED_VALUE"""),4984.36)</f>
        <v>4984.3599999999997</v>
      </c>
    </row>
    <row r="780" spans="1:2" x14ac:dyDescent="0.35">
      <c r="A780" s="2">
        <f ca="1">IFERROR(__xludf.DUMMYFUNCTION("""COMPUTED_VALUE"""),44993.6458333333)</f>
        <v>44993.645833333299</v>
      </c>
      <c r="B780" s="1">
        <f ca="1">IFERROR(__xludf.DUMMYFUNCTION("""COMPUTED_VALUE"""),4923.47)</f>
        <v>4923.47</v>
      </c>
    </row>
    <row r="781" spans="1:2" x14ac:dyDescent="0.35">
      <c r="A781" s="2">
        <f ca="1">IFERROR(__xludf.DUMMYFUNCTION("""COMPUTED_VALUE"""),44994.6458333333)</f>
        <v>44994.645833333299</v>
      </c>
      <c r="B781" s="1">
        <f ca="1">IFERROR(__xludf.DUMMYFUNCTION("""COMPUTED_VALUE"""),4888.67)</f>
        <v>4888.67</v>
      </c>
    </row>
    <row r="782" spans="1:2" x14ac:dyDescent="0.35">
      <c r="A782" s="2">
        <f ca="1">IFERROR(__xludf.DUMMYFUNCTION("""COMPUTED_VALUE"""),44995.6458333333)</f>
        <v>44995.645833333299</v>
      </c>
      <c r="B782" s="1">
        <f ca="1">IFERROR(__xludf.DUMMYFUNCTION("""COMPUTED_VALUE"""),4775.59)</f>
        <v>4775.59</v>
      </c>
    </row>
    <row r="783" spans="1:2" x14ac:dyDescent="0.35">
      <c r="A783" s="2">
        <f ca="1">IFERROR(__xludf.DUMMYFUNCTION("""COMPUTED_VALUE"""),44998.6458333333)</f>
        <v>44998.645833333299</v>
      </c>
      <c r="B783" s="1">
        <f ca="1">IFERROR(__xludf.DUMMYFUNCTION("""COMPUTED_VALUE"""),4758.19)</f>
        <v>4758.1899999999996</v>
      </c>
    </row>
    <row r="784" spans="1:2" x14ac:dyDescent="0.35">
      <c r="A784" s="2">
        <f ca="1">IFERROR(__xludf.DUMMYFUNCTION("""COMPUTED_VALUE"""),44999.6458333333)</f>
        <v>44999.645833333299</v>
      </c>
      <c r="B784" s="1">
        <f ca="1">IFERROR(__xludf.DUMMYFUNCTION("""COMPUTED_VALUE"""),4619.01)</f>
        <v>4619.01</v>
      </c>
    </row>
    <row r="785" spans="1:2" x14ac:dyDescent="0.35">
      <c r="A785" s="2">
        <f ca="1">IFERROR(__xludf.DUMMYFUNCTION("""COMPUTED_VALUE"""),45000.6458333333)</f>
        <v>45000.645833333299</v>
      </c>
      <c r="B785" s="1">
        <f ca="1">IFERROR(__xludf.DUMMYFUNCTION("""COMPUTED_VALUE"""),4610.31)</f>
        <v>4610.3100000000004</v>
      </c>
    </row>
    <row r="786" spans="1:2" x14ac:dyDescent="0.35">
      <c r="A786" s="2">
        <f ca="1">IFERROR(__xludf.DUMMYFUNCTION("""COMPUTED_VALUE"""),45001.6458333333)</f>
        <v>45001.645833333299</v>
      </c>
      <c r="B786" s="1">
        <f ca="1">IFERROR(__xludf.DUMMYFUNCTION("""COMPUTED_VALUE"""),4584.22)</f>
        <v>4584.22</v>
      </c>
    </row>
    <row r="787" spans="1:2" x14ac:dyDescent="0.35">
      <c r="A787" s="2">
        <f ca="1">IFERROR(__xludf.DUMMYFUNCTION("""COMPUTED_VALUE"""),45002.6458333333)</f>
        <v>45002.645833333299</v>
      </c>
      <c r="B787" s="1">
        <f ca="1">IFERROR(__xludf.DUMMYFUNCTION("""COMPUTED_VALUE"""),4697.3)</f>
        <v>4697.3</v>
      </c>
    </row>
    <row r="788" spans="1:2" x14ac:dyDescent="0.35">
      <c r="A788" s="2">
        <f ca="1">IFERROR(__xludf.DUMMYFUNCTION("""COMPUTED_VALUE"""),45005.6458333333)</f>
        <v>45005.645833333299</v>
      </c>
      <c r="B788" s="1">
        <f ca="1">IFERROR(__xludf.DUMMYFUNCTION("""COMPUTED_VALUE"""),4645.11)</f>
        <v>4645.1099999999997</v>
      </c>
    </row>
    <row r="789" spans="1:2" x14ac:dyDescent="0.35">
      <c r="A789" s="2">
        <f ca="1">IFERROR(__xludf.DUMMYFUNCTION("""COMPUTED_VALUE"""),45006.6458333333)</f>
        <v>45006.645833333299</v>
      </c>
      <c r="B789" s="1">
        <f ca="1">IFERROR(__xludf.DUMMYFUNCTION("""COMPUTED_VALUE"""),4601.62)</f>
        <v>4601.62</v>
      </c>
    </row>
    <row r="790" spans="1:2" x14ac:dyDescent="0.35">
      <c r="A790" s="2">
        <f ca="1">IFERROR(__xludf.DUMMYFUNCTION("""COMPUTED_VALUE"""),45007.6458333333)</f>
        <v>45007.645833333299</v>
      </c>
      <c r="B790" s="1">
        <f ca="1">IFERROR(__xludf.DUMMYFUNCTION("""COMPUTED_VALUE"""),4540.72)</f>
        <v>4540.72</v>
      </c>
    </row>
    <row r="791" spans="1:2" x14ac:dyDescent="0.35">
      <c r="A791" s="2">
        <f ca="1">IFERROR(__xludf.DUMMYFUNCTION("""COMPUTED_VALUE"""),45008.6458333333)</f>
        <v>45008.645833333299</v>
      </c>
      <c r="B791" s="1">
        <f ca="1">IFERROR(__xludf.DUMMYFUNCTION("""COMPUTED_VALUE"""),4418.94)</f>
        <v>4418.9399999999996</v>
      </c>
    </row>
    <row r="792" spans="1:2" x14ac:dyDescent="0.35">
      <c r="A792" s="2">
        <f ca="1">IFERROR(__xludf.DUMMYFUNCTION("""COMPUTED_VALUE"""),45009.6458333333)</f>
        <v>45009.645833333299</v>
      </c>
      <c r="B792" s="1">
        <f ca="1">IFERROR(__xludf.DUMMYFUNCTION("""COMPUTED_VALUE"""),4392.85)</f>
        <v>4392.8500000000004</v>
      </c>
    </row>
    <row r="793" spans="1:2" x14ac:dyDescent="0.35">
      <c r="A793" s="2">
        <f ca="1">IFERROR(__xludf.DUMMYFUNCTION("""COMPUTED_VALUE"""),45012.6458333333)</f>
        <v>45012.645833333299</v>
      </c>
      <c r="B793" s="1">
        <f ca="1">IFERROR(__xludf.DUMMYFUNCTION("""COMPUTED_VALUE"""),4497.23)</f>
        <v>4497.2299999999996</v>
      </c>
    </row>
    <row r="794" spans="1:2" x14ac:dyDescent="0.35">
      <c r="A794" s="2">
        <f ca="1">IFERROR(__xludf.DUMMYFUNCTION("""COMPUTED_VALUE"""),45013.6458333333)</f>
        <v>45013.645833333299</v>
      </c>
      <c r="B794" s="1">
        <f ca="1">IFERROR(__xludf.DUMMYFUNCTION("""COMPUTED_VALUE"""),4532.03)</f>
        <v>4532.03</v>
      </c>
    </row>
    <row r="795" spans="1:2" x14ac:dyDescent="0.35">
      <c r="A795" s="2">
        <f ca="1">IFERROR(__xludf.DUMMYFUNCTION("""COMPUTED_VALUE"""),45014.6458333333)</f>
        <v>45014.645833333299</v>
      </c>
      <c r="B795" s="1">
        <f ca="1">IFERROR(__xludf.DUMMYFUNCTION("""COMPUTED_VALUE"""),4584.22)</f>
        <v>4584.22</v>
      </c>
    </row>
    <row r="796" spans="1:2" x14ac:dyDescent="0.35">
      <c r="A796" s="2">
        <f ca="1">IFERROR(__xludf.DUMMYFUNCTION("""COMPUTED_VALUE"""),45015.6458333333)</f>
        <v>45015.645833333299</v>
      </c>
      <c r="B796" s="1">
        <f ca="1">IFERROR(__xludf.DUMMYFUNCTION("""COMPUTED_VALUE"""),4653.81)</f>
        <v>4653.8100000000004</v>
      </c>
    </row>
    <row r="797" spans="1:2" x14ac:dyDescent="0.35">
      <c r="A797" s="2">
        <f ca="1">IFERROR(__xludf.DUMMYFUNCTION("""COMPUTED_VALUE"""),45016.6458333333)</f>
        <v>45016.645833333299</v>
      </c>
      <c r="B797" s="1">
        <f ca="1">IFERROR(__xludf.DUMMYFUNCTION("""COMPUTED_VALUE"""),4636.41)</f>
        <v>4636.41</v>
      </c>
    </row>
    <row r="798" spans="1:2" x14ac:dyDescent="0.35">
      <c r="A798" s="2">
        <f ca="1">IFERROR(__xludf.DUMMYFUNCTION("""COMPUTED_VALUE"""),45019.6458333333)</f>
        <v>45019.645833333299</v>
      </c>
      <c r="B798" s="1">
        <f ca="1">IFERROR(__xludf.DUMMYFUNCTION("""COMPUTED_VALUE"""),4645.11)</f>
        <v>4645.1099999999997</v>
      </c>
    </row>
    <row r="799" spans="1:2" x14ac:dyDescent="0.35">
      <c r="A799" s="2">
        <f ca="1">IFERROR(__xludf.DUMMYFUNCTION("""COMPUTED_VALUE"""),45020.6458333333)</f>
        <v>45020.645833333299</v>
      </c>
      <c r="B799" s="1">
        <f ca="1">IFERROR(__xludf.DUMMYFUNCTION("""COMPUTED_VALUE"""),4706)</f>
        <v>4706</v>
      </c>
    </row>
    <row r="800" spans="1:2" x14ac:dyDescent="0.35">
      <c r="A800" s="2">
        <f ca="1">IFERROR(__xludf.DUMMYFUNCTION("""COMPUTED_VALUE"""),45021.6458333333)</f>
        <v>45021.645833333299</v>
      </c>
      <c r="B800" s="1">
        <f ca="1">IFERROR(__xludf.DUMMYFUNCTION("""COMPUTED_VALUE"""),4679.9)</f>
        <v>4679.8999999999996</v>
      </c>
    </row>
    <row r="801" spans="1:2" x14ac:dyDescent="0.35">
      <c r="A801" s="2">
        <f ca="1">IFERROR(__xludf.DUMMYFUNCTION("""COMPUTED_VALUE"""),45022.6458333333)</f>
        <v>45022.645833333299</v>
      </c>
      <c r="B801" s="1">
        <f ca="1">IFERROR(__xludf.DUMMYFUNCTION("""COMPUTED_VALUE"""),4610.31)</f>
        <v>4610.3100000000004</v>
      </c>
    </row>
    <row r="802" spans="1:2" x14ac:dyDescent="0.35">
      <c r="A802" s="2">
        <f ca="1">IFERROR(__xludf.DUMMYFUNCTION("""COMPUTED_VALUE"""),45023.6458333333)</f>
        <v>45023.645833333299</v>
      </c>
      <c r="B802" s="1">
        <f ca="1">IFERROR(__xludf.DUMMYFUNCTION("""COMPUTED_VALUE"""),4697.3)</f>
        <v>4697.3</v>
      </c>
    </row>
    <row r="803" spans="1:2" x14ac:dyDescent="0.35">
      <c r="A803" s="2">
        <f ca="1">IFERROR(__xludf.DUMMYFUNCTION("""COMPUTED_VALUE"""),45026.6458333333)</f>
        <v>45026.645833333299</v>
      </c>
      <c r="B803" s="1">
        <f ca="1">IFERROR(__xludf.DUMMYFUNCTION("""COMPUTED_VALUE"""),4505.93)</f>
        <v>4505.93</v>
      </c>
    </row>
    <row r="804" spans="1:2" x14ac:dyDescent="0.35">
      <c r="A804" s="2">
        <f ca="1">IFERROR(__xludf.DUMMYFUNCTION("""COMPUTED_VALUE"""),45027.6458333333)</f>
        <v>45027.645833333299</v>
      </c>
      <c r="B804" s="1">
        <f ca="1">IFERROR(__xludf.DUMMYFUNCTION("""COMPUTED_VALUE"""),4697.3)</f>
        <v>4697.3</v>
      </c>
    </row>
    <row r="805" spans="1:2" x14ac:dyDescent="0.35">
      <c r="A805" s="2">
        <f ca="1">IFERROR(__xludf.DUMMYFUNCTION("""COMPUTED_VALUE"""),45028.6458333333)</f>
        <v>45028.645833333299</v>
      </c>
      <c r="B805" s="1">
        <f ca="1">IFERROR(__xludf.DUMMYFUNCTION("""COMPUTED_VALUE"""),4740.79)</f>
        <v>4740.79</v>
      </c>
    </row>
    <row r="806" spans="1:2" x14ac:dyDescent="0.35">
      <c r="A806" s="2">
        <f ca="1">IFERROR(__xludf.DUMMYFUNCTION("""COMPUTED_VALUE"""),45029.6458333333)</f>
        <v>45029.645833333299</v>
      </c>
      <c r="B806" s="1">
        <f ca="1">IFERROR(__xludf.DUMMYFUNCTION("""COMPUTED_VALUE"""),4749.49)</f>
        <v>4749.49</v>
      </c>
    </row>
    <row r="807" spans="1:2" x14ac:dyDescent="0.35">
      <c r="A807" s="2">
        <f ca="1">IFERROR(__xludf.DUMMYFUNCTION("""COMPUTED_VALUE"""),45030.6458333333)</f>
        <v>45030.645833333299</v>
      </c>
      <c r="B807" s="1">
        <f ca="1">IFERROR(__xludf.DUMMYFUNCTION("""COMPUTED_VALUE"""),4706)</f>
        <v>4706</v>
      </c>
    </row>
    <row r="808" spans="1:2" x14ac:dyDescent="0.35">
      <c r="A808" s="2">
        <f ca="1">IFERROR(__xludf.DUMMYFUNCTION("""COMPUTED_VALUE"""),45033.6458333333)</f>
        <v>45033.645833333299</v>
      </c>
      <c r="B808" s="1">
        <f ca="1">IFERROR(__xludf.DUMMYFUNCTION("""COMPUTED_VALUE"""),4871.28)</f>
        <v>4871.28</v>
      </c>
    </row>
    <row r="809" spans="1:2" x14ac:dyDescent="0.35">
      <c r="A809" s="2">
        <f ca="1">IFERROR(__xludf.DUMMYFUNCTION("""COMPUTED_VALUE"""),45034.6458333333)</f>
        <v>45034.645833333299</v>
      </c>
      <c r="B809" s="1">
        <f ca="1">IFERROR(__xludf.DUMMYFUNCTION("""COMPUTED_VALUE"""),4879.97)</f>
        <v>4879.97</v>
      </c>
    </row>
    <row r="810" spans="1:2" x14ac:dyDescent="0.35">
      <c r="A810" s="2">
        <f ca="1">IFERROR(__xludf.DUMMYFUNCTION("""COMPUTED_VALUE"""),45035.6458333333)</f>
        <v>45035.645833333299</v>
      </c>
      <c r="B810" s="1">
        <f ca="1">IFERROR(__xludf.DUMMYFUNCTION("""COMPUTED_VALUE"""),4966.96)</f>
        <v>4966.96</v>
      </c>
    </row>
    <row r="811" spans="1:2" x14ac:dyDescent="0.35">
      <c r="A811" s="2">
        <f ca="1">IFERROR(__xludf.DUMMYFUNCTION("""COMPUTED_VALUE"""),45036.6458333333)</f>
        <v>45036.645833333299</v>
      </c>
      <c r="B811" s="1">
        <f ca="1">IFERROR(__xludf.DUMMYFUNCTION("""COMPUTED_VALUE"""),5010.45)</f>
        <v>5010.45</v>
      </c>
    </row>
    <row r="812" spans="1:2" x14ac:dyDescent="0.35">
      <c r="A812" s="2">
        <f ca="1">IFERROR(__xludf.DUMMYFUNCTION("""COMPUTED_VALUE"""),45037.6458333333)</f>
        <v>45037.645833333299</v>
      </c>
      <c r="B812" s="1">
        <f ca="1">IFERROR(__xludf.DUMMYFUNCTION("""COMPUTED_VALUE"""),5010.45)</f>
        <v>5010.45</v>
      </c>
    </row>
    <row r="813" spans="1:2" x14ac:dyDescent="0.35">
      <c r="A813" s="2">
        <f ca="1">IFERROR(__xludf.DUMMYFUNCTION("""COMPUTED_VALUE"""),45040.6458333333)</f>
        <v>45040.645833333299</v>
      </c>
      <c r="B813" s="1">
        <f ca="1">IFERROR(__xludf.DUMMYFUNCTION("""COMPUTED_VALUE"""),4871.28)</f>
        <v>4871.28</v>
      </c>
    </row>
    <row r="814" spans="1:2" x14ac:dyDescent="0.35">
      <c r="A814" s="2">
        <f ca="1">IFERROR(__xludf.DUMMYFUNCTION("""COMPUTED_VALUE"""),45041.6458333333)</f>
        <v>45041.645833333299</v>
      </c>
      <c r="B814" s="1">
        <f ca="1">IFERROR(__xludf.DUMMYFUNCTION("""COMPUTED_VALUE"""),4853.88)</f>
        <v>4853.88</v>
      </c>
    </row>
    <row r="815" spans="1:2" x14ac:dyDescent="0.35">
      <c r="A815" s="2">
        <f ca="1">IFERROR(__xludf.DUMMYFUNCTION("""COMPUTED_VALUE"""),45042.6458333333)</f>
        <v>45042.645833333299</v>
      </c>
      <c r="B815" s="1">
        <f ca="1">IFERROR(__xludf.DUMMYFUNCTION("""COMPUTED_VALUE"""),5036.55)</f>
        <v>5036.55</v>
      </c>
    </row>
    <row r="816" spans="1:2" x14ac:dyDescent="0.35">
      <c r="A816" s="2">
        <f ca="1">IFERROR(__xludf.DUMMYFUNCTION("""COMPUTED_VALUE"""),45043.6458333333)</f>
        <v>45043.645833333299</v>
      </c>
      <c r="B816" s="1">
        <f ca="1">IFERROR(__xludf.DUMMYFUNCTION("""COMPUTED_VALUE"""),5088.74)</f>
        <v>5088.74</v>
      </c>
    </row>
    <row r="817" spans="1:2" x14ac:dyDescent="0.35">
      <c r="A817" s="2">
        <f ca="1">IFERROR(__xludf.DUMMYFUNCTION("""COMPUTED_VALUE"""),45044.6458333333)</f>
        <v>45044.645833333299</v>
      </c>
      <c r="B817" s="1">
        <f ca="1">IFERROR(__xludf.DUMMYFUNCTION("""COMPUTED_VALUE"""),5045.25)</f>
        <v>5045.25</v>
      </c>
    </row>
    <row r="818" spans="1:2" x14ac:dyDescent="0.35">
      <c r="A818" s="2">
        <f ca="1">IFERROR(__xludf.DUMMYFUNCTION("""COMPUTED_VALUE"""),45048.6458333333)</f>
        <v>45048.645833333299</v>
      </c>
      <c r="B818" s="1">
        <f ca="1">IFERROR(__xludf.DUMMYFUNCTION("""COMPUTED_VALUE"""),4958.26)</f>
        <v>4958.26</v>
      </c>
    </row>
    <row r="819" spans="1:2" x14ac:dyDescent="0.35">
      <c r="A819" s="2">
        <f ca="1">IFERROR(__xludf.DUMMYFUNCTION("""COMPUTED_VALUE"""),45049.6458333333)</f>
        <v>45049.645833333299</v>
      </c>
      <c r="B819" s="1">
        <f ca="1">IFERROR(__xludf.DUMMYFUNCTION("""COMPUTED_VALUE"""),4879.97)</f>
        <v>4879.97</v>
      </c>
    </row>
    <row r="820" spans="1:2" x14ac:dyDescent="0.35">
      <c r="A820" s="2">
        <f ca="1">IFERROR(__xludf.DUMMYFUNCTION("""COMPUTED_VALUE"""),45050.6458333333)</f>
        <v>45050.645833333299</v>
      </c>
      <c r="B820" s="1">
        <f ca="1">IFERROR(__xludf.DUMMYFUNCTION("""COMPUTED_VALUE"""),4879.97)</f>
        <v>4879.97</v>
      </c>
    </row>
    <row r="821" spans="1:2" x14ac:dyDescent="0.35">
      <c r="A821" s="2">
        <f ca="1">IFERROR(__xludf.DUMMYFUNCTION("""COMPUTED_VALUE"""),45054.6458333333)</f>
        <v>45054.645833333299</v>
      </c>
      <c r="B821" s="1">
        <f ca="1">IFERROR(__xludf.DUMMYFUNCTION("""COMPUTED_VALUE"""),4923.47)</f>
        <v>4923.47</v>
      </c>
    </row>
    <row r="822" spans="1:2" x14ac:dyDescent="0.35">
      <c r="A822" s="2">
        <f ca="1">IFERROR(__xludf.DUMMYFUNCTION("""COMPUTED_VALUE"""),45055.6458333333)</f>
        <v>45055.645833333299</v>
      </c>
      <c r="B822" s="1">
        <f ca="1">IFERROR(__xludf.DUMMYFUNCTION("""COMPUTED_VALUE"""),4906.07)</f>
        <v>4906.07</v>
      </c>
    </row>
    <row r="823" spans="1:2" x14ac:dyDescent="0.35">
      <c r="A823" s="2">
        <f ca="1">IFERROR(__xludf.DUMMYFUNCTION("""COMPUTED_VALUE"""),45056.6458333333)</f>
        <v>45056.645833333299</v>
      </c>
      <c r="B823" s="1">
        <f ca="1">IFERROR(__xludf.DUMMYFUNCTION("""COMPUTED_VALUE"""),5045.25)</f>
        <v>5045.25</v>
      </c>
    </row>
    <row r="824" spans="1:2" x14ac:dyDescent="0.35">
      <c r="A824" s="2">
        <f ca="1">IFERROR(__xludf.DUMMYFUNCTION("""COMPUTED_VALUE"""),45057.6458333333)</f>
        <v>45057.645833333299</v>
      </c>
      <c r="B824" s="1">
        <f ca="1">IFERROR(__xludf.DUMMYFUNCTION("""COMPUTED_VALUE"""),5201.83)</f>
        <v>5201.83</v>
      </c>
    </row>
    <row r="825" spans="1:2" x14ac:dyDescent="0.35">
      <c r="A825" s="2">
        <f ca="1">IFERROR(__xludf.DUMMYFUNCTION("""COMPUTED_VALUE"""),45058.6458333333)</f>
        <v>45058.645833333299</v>
      </c>
      <c r="B825" s="1">
        <f ca="1">IFERROR(__xludf.DUMMYFUNCTION("""COMPUTED_VALUE"""),5167.03)</f>
        <v>5167.03</v>
      </c>
    </row>
    <row r="826" spans="1:2" x14ac:dyDescent="0.35">
      <c r="A826" s="2">
        <f ca="1">IFERROR(__xludf.DUMMYFUNCTION("""COMPUTED_VALUE"""),45061.6458333333)</f>
        <v>45061.645833333299</v>
      </c>
      <c r="B826" s="1">
        <f ca="1">IFERROR(__xludf.DUMMYFUNCTION("""COMPUTED_VALUE"""),5236.62)</f>
        <v>5236.62</v>
      </c>
    </row>
    <row r="827" spans="1:2" x14ac:dyDescent="0.35">
      <c r="A827" s="2">
        <f ca="1">IFERROR(__xludf.DUMMYFUNCTION("""COMPUTED_VALUE"""),45062.6458333333)</f>
        <v>45062.645833333299</v>
      </c>
      <c r="B827" s="1">
        <f ca="1">IFERROR(__xludf.DUMMYFUNCTION("""COMPUTED_VALUE"""),5167.03)</f>
        <v>5167.03</v>
      </c>
    </row>
    <row r="828" spans="1:2" x14ac:dyDescent="0.35">
      <c r="A828" s="2">
        <f ca="1">IFERROR(__xludf.DUMMYFUNCTION("""COMPUTED_VALUE"""),45063.6458333333)</f>
        <v>45063.645833333299</v>
      </c>
      <c r="B828" s="1">
        <f ca="1">IFERROR(__xludf.DUMMYFUNCTION("""COMPUTED_VALUE"""),5314.91)</f>
        <v>5314.91</v>
      </c>
    </row>
    <row r="829" spans="1:2" x14ac:dyDescent="0.35">
      <c r="A829" s="2">
        <f ca="1">IFERROR(__xludf.DUMMYFUNCTION("""COMPUTED_VALUE"""),45064.6458333333)</f>
        <v>45064.645833333299</v>
      </c>
      <c r="B829" s="1">
        <f ca="1">IFERROR(__xludf.DUMMYFUNCTION("""COMPUTED_VALUE"""),5297.51)</f>
        <v>5297.51</v>
      </c>
    </row>
    <row r="830" spans="1:2" x14ac:dyDescent="0.35">
      <c r="A830" s="2">
        <f ca="1">IFERROR(__xludf.DUMMYFUNCTION("""COMPUTED_VALUE"""),45065.6458333333)</f>
        <v>45065.645833333299</v>
      </c>
      <c r="B830" s="1">
        <f ca="1">IFERROR(__xludf.DUMMYFUNCTION("""COMPUTED_VALUE"""),5323.61)</f>
        <v>5323.61</v>
      </c>
    </row>
    <row r="831" spans="1:2" x14ac:dyDescent="0.35">
      <c r="A831" s="2">
        <f ca="1">IFERROR(__xludf.DUMMYFUNCTION("""COMPUTED_VALUE"""),45068.6458333333)</f>
        <v>45068.645833333299</v>
      </c>
      <c r="B831" s="1">
        <f ca="1">IFERROR(__xludf.DUMMYFUNCTION("""COMPUTED_VALUE"""),5471.49)</f>
        <v>5471.49</v>
      </c>
    </row>
    <row r="832" spans="1:2" x14ac:dyDescent="0.35">
      <c r="A832" s="2">
        <f ca="1">IFERROR(__xludf.DUMMYFUNCTION("""COMPUTED_VALUE"""),45069.6458333333)</f>
        <v>45069.645833333299</v>
      </c>
      <c r="B832" s="1">
        <f ca="1">IFERROR(__xludf.DUMMYFUNCTION("""COMPUTED_VALUE"""),5488.88)</f>
        <v>5488.88</v>
      </c>
    </row>
    <row r="833" spans="1:2" x14ac:dyDescent="0.35">
      <c r="A833" s="2">
        <f ca="1">IFERROR(__xludf.DUMMYFUNCTION("""COMPUTED_VALUE"""),45070.6458333333)</f>
        <v>45070.645833333299</v>
      </c>
      <c r="B833" s="1">
        <f ca="1">IFERROR(__xludf.DUMMYFUNCTION("""COMPUTED_VALUE"""),5375.8)</f>
        <v>5375.8</v>
      </c>
    </row>
    <row r="834" spans="1:2" x14ac:dyDescent="0.35">
      <c r="A834" s="2">
        <f ca="1">IFERROR(__xludf.DUMMYFUNCTION("""COMPUTED_VALUE"""),45071.6458333333)</f>
        <v>45071.645833333299</v>
      </c>
      <c r="B834" s="1">
        <f ca="1">IFERROR(__xludf.DUMMYFUNCTION("""COMPUTED_VALUE"""),5384.5)</f>
        <v>5384.5</v>
      </c>
    </row>
    <row r="835" spans="1:2" x14ac:dyDescent="0.35">
      <c r="A835" s="2">
        <f ca="1">IFERROR(__xludf.DUMMYFUNCTION("""COMPUTED_VALUE"""),45072.6458333333)</f>
        <v>45072.645833333299</v>
      </c>
      <c r="B835" s="1">
        <f ca="1">IFERROR(__xludf.DUMMYFUNCTION("""COMPUTED_VALUE"""),5280.11)</f>
        <v>5280.11</v>
      </c>
    </row>
    <row r="836" spans="1:2" x14ac:dyDescent="0.35">
      <c r="A836" s="2">
        <f ca="1">IFERROR(__xludf.DUMMYFUNCTION("""COMPUTED_VALUE"""),45076.6458333333)</f>
        <v>45076.645833333299</v>
      </c>
      <c r="B836" s="1">
        <f ca="1">IFERROR(__xludf.DUMMYFUNCTION("""COMPUTED_VALUE"""),5184.43)</f>
        <v>5184.43</v>
      </c>
    </row>
    <row r="837" spans="1:2" x14ac:dyDescent="0.35">
      <c r="A837" s="2">
        <f ca="1">IFERROR(__xludf.DUMMYFUNCTION("""COMPUTED_VALUE"""),45077.6458333333)</f>
        <v>45077.645833333299</v>
      </c>
      <c r="B837" s="1">
        <f ca="1">IFERROR(__xludf.DUMMYFUNCTION("""COMPUTED_VALUE"""),5245.32)</f>
        <v>5245.32</v>
      </c>
    </row>
    <row r="838" spans="1:2" x14ac:dyDescent="0.35">
      <c r="A838" s="2">
        <f ca="1">IFERROR(__xludf.DUMMYFUNCTION("""COMPUTED_VALUE"""),45078.6458333333)</f>
        <v>45078.645833333299</v>
      </c>
      <c r="B838" s="1">
        <f ca="1">IFERROR(__xludf.DUMMYFUNCTION("""COMPUTED_VALUE"""),5193.13)</f>
        <v>5193.13</v>
      </c>
    </row>
    <row r="839" spans="1:2" x14ac:dyDescent="0.35">
      <c r="A839" s="2">
        <f ca="1">IFERROR(__xludf.DUMMYFUNCTION("""COMPUTED_VALUE"""),45079.6458333333)</f>
        <v>45079.645833333299</v>
      </c>
      <c r="B839" s="1">
        <f ca="1">IFERROR(__xludf.DUMMYFUNCTION("""COMPUTED_VALUE"""),5175.73)</f>
        <v>5175.7299999999996</v>
      </c>
    </row>
    <row r="840" spans="1:2" x14ac:dyDescent="0.35">
      <c r="A840" s="2">
        <f ca="1">IFERROR(__xludf.DUMMYFUNCTION("""COMPUTED_VALUE"""),45082.6458333333)</f>
        <v>45082.645833333299</v>
      </c>
      <c r="B840" s="1">
        <f ca="1">IFERROR(__xludf.DUMMYFUNCTION("""COMPUTED_VALUE"""),5149.63)</f>
        <v>5149.63</v>
      </c>
    </row>
    <row r="841" spans="1:2" x14ac:dyDescent="0.35">
      <c r="A841" s="2">
        <f ca="1">IFERROR(__xludf.DUMMYFUNCTION("""COMPUTED_VALUE"""),45084.6458333333)</f>
        <v>45084.645833333299</v>
      </c>
      <c r="B841" s="1">
        <f ca="1">IFERROR(__xludf.DUMMYFUNCTION("""COMPUTED_VALUE"""),5132.24)</f>
        <v>5132.24</v>
      </c>
    </row>
    <row r="842" spans="1:2" x14ac:dyDescent="0.35">
      <c r="A842" s="2">
        <f ca="1">IFERROR(__xludf.DUMMYFUNCTION("""COMPUTED_VALUE"""),45085.6458333333)</f>
        <v>45085.645833333299</v>
      </c>
      <c r="B842" s="1">
        <f ca="1">IFERROR(__xludf.DUMMYFUNCTION("""COMPUTED_VALUE"""),5193.13)</f>
        <v>5193.13</v>
      </c>
    </row>
    <row r="843" spans="1:2" x14ac:dyDescent="0.35">
      <c r="A843" s="2">
        <f ca="1">IFERROR(__xludf.DUMMYFUNCTION("""COMPUTED_VALUE"""),45086.6458333333)</f>
        <v>45086.645833333299</v>
      </c>
      <c r="B843" s="1">
        <f ca="1">IFERROR(__xludf.DUMMYFUNCTION("""COMPUTED_VALUE"""),5114.84)</f>
        <v>5114.84</v>
      </c>
    </row>
    <row r="844" spans="1:2" x14ac:dyDescent="0.35">
      <c r="A844" s="2">
        <f ca="1">IFERROR(__xludf.DUMMYFUNCTION("""COMPUTED_VALUE"""),45089.6458333333)</f>
        <v>45089.645833333299</v>
      </c>
      <c r="B844" s="1">
        <f ca="1">IFERROR(__xludf.DUMMYFUNCTION("""COMPUTED_VALUE"""),5158.33)</f>
        <v>5158.33</v>
      </c>
    </row>
    <row r="845" spans="1:2" x14ac:dyDescent="0.35">
      <c r="A845" s="2">
        <f ca="1">IFERROR(__xludf.DUMMYFUNCTION("""COMPUTED_VALUE"""),45090.6458333333)</f>
        <v>45090.645833333299</v>
      </c>
      <c r="B845" s="1">
        <f ca="1">IFERROR(__xludf.DUMMYFUNCTION("""COMPUTED_VALUE"""),5097.44)</f>
        <v>5097.4399999999996</v>
      </c>
    </row>
    <row r="846" spans="1:2" x14ac:dyDescent="0.35">
      <c r="A846" s="2">
        <f ca="1">IFERROR(__xludf.DUMMYFUNCTION("""COMPUTED_VALUE"""),45091.6458333333)</f>
        <v>45091.645833333299</v>
      </c>
      <c r="B846" s="1">
        <f ca="1">IFERROR(__xludf.DUMMYFUNCTION("""COMPUTED_VALUE"""),5062.65)</f>
        <v>5062.6499999999996</v>
      </c>
    </row>
    <row r="847" spans="1:2" x14ac:dyDescent="0.35">
      <c r="A847" s="2">
        <f ca="1">IFERROR(__xludf.DUMMYFUNCTION("""COMPUTED_VALUE"""),45092.6458333333)</f>
        <v>45092.645833333299</v>
      </c>
      <c r="B847" s="1">
        <f ca="1">IFERROR(__xludf.DUMMYFUNCTION("""COMPUTED_VALUE"""),4993.06)</f>
        <v>4993.0600000000004</v>
      </c>
    </row>
    <row r="848" spans="1:2" x14ac:dyDescent="0.35">
      <c r="A848" s="2">
        <f ca="1">IFERROR(__xludf.DUMMYFUNCTION("""COMPUTED_VALUE"""),45093.6458333333)</f>
        <v>45093.645833333299</v>
      </c>
      <c r="B848" s="1">
        <f ca="1">IFERROR(__xludf.DUMMYFUNCTION("""COMPUTED_VALUE"""),5088.74)</f>
        <v>5088.74</v>
      </c>
    </row>
    <row r="849" spans="1:2" x14ac:dyDescent="0.35">
      <c r="A849" s="2">
        <f ca="1">IFERROR(__xludf.DUMMYFUNCTION("""COMPUTED_VALUE"""),45096.6458333333)</f>
        <v>45096.645833333299</v>
      </c>
      <c r="B849" s="1">
        <f ca="1">IFERROR(__xludf.DUMMYFUNCTION("""COMPUTED_VALUE"""),5245.32)</f>
        <v>5245.32</v>
      </c>
    </row>
    <row r="850" spans="1:2" x14ac:dyDescent="0.35">
      <c r="A850" s="2">
        <f ca="1">IFERROR(__xludf.DUMMYFUNCTION("""COMPUTED_VALUE"""),45097.6458333333)</f>
        <v>45097.645833333299</v>
      </c>
      <c r="B850" s="1">
        <f ca="1">IFERROR(__xludf.DUMMYFUNCTION("""COMPUTED_VALUE"""),5184.43)</f>
        <v>5184.43</v>
      </c>
    </row>
    <row r="851" spans="1:2" x14ac:dyDescent="0.35">
      <c r="A851" s="2">
        <f ca="1">IFERROR(__xludf.DUMMYFUNCTION("""COMPUTED_VALUE"""),45098.6458333333)</f>
        <v>45098.645833333299</v>
      </c>
      <c r="B851" s="1">
        <f ca="1">IFERROR(__xludf.DUMMYFUNCTION("""COMPUTED_VALUE"""),5262.72)</f>
        <v>5262.72</v>
      </c>
    </row>
    <row r="852" spans="1:2" x14ac:dyDescent="0.35">
      <c r="A852" s="2">
        <f ca="1">IFERROR(__xludf.DUMMYFUNCTION("""COMPUTED_VALUE"""),45099.6458333333)</f>
        <v>45099.645833333299</v>
      </c>
      <c r="B852" s="1">
        <f ca="1">IFERROR(__xludf.DUMMYFUNCTION("""COMPUTED_VALUE"""),5088.74)</f>
        <v>5088.74</v>
      </c>
    </row>
    <row r="853" spans="1:2" x14ac:dyDescent="0.35">
      <c r="A853" s="2">
        <f ca="1">IFERROR(__xludf.DUMMYFUNCTION("""COMPUTED_VALUE"""),45100.6458333333)</f>
        <v>45100.645833333299</v>
      </c>
      <c r="B853" s="1">
        <f ca="1">IFERROR(__xludf.DUMMYFUNCTION("""COMPUTED_VALUE"""),5010.45)</f>
        <v>5010.45</v>
      </c>
    </row>
    <row r="854" spans="1:2" x14ac:dyDescent="0.35">
      <c r="A854" s="2">
        <f ca="1">IFERROR(__xludf.DUMMYFUNCTION("""COMPUTED_VALUE"""),45103.6458333333)</f>
        <v>45103.645833333299</v>
      </c>
      <c r="B854" s="1">
        <f ca="1">IFERROR(__xludf.DUMMYFUNCTION("""COMPUTED_VALUE"""),4888.67)</f>
        <v>4888.67</v>
      </c>
    </row>
    <row r="855" spans="1:2" x14ac:dyDescent="0.35">
      <c r="A855" s="2">
        <f ca="1">IFERROR(__xludf.DUMMYFUNCTION("""COMPUTED_VALUE"""),45104.6458333333)</f>
        <v>45104.645833333299</v>
      </c>
      <c r="B855" s="1">
        <f ca="1">IFERROR(__xludf.DUMMYFUNCTION("""COMPUTED_VALUE"""),4906.07)</f>
        <v>4906.07</v>
      </c>
    </row>
    <row r="856" spans="1:2" x14ac:dyDescent="0.35">
      <c r="A856" s="2">
        <f ca="1">IFERROR(__xludf.DUMMYFUNCTION("""COMPUTED_VALUE"""),45105.6458333333)</f>
        <v>45105.645833333299</v>
      </c>
      <c r="B856" s="1">
        <f ca="1">IFERROR(__xludf.DUMMYFUNCTION("""COMPUTED_VALUE"""),4749.49)</f>
        <v>4749.49</v>
      </c>
    </row>
    <row r="857" spans="1:2" x14ac:dyDescent="0.35">
      <c r="A857" s="2">
        <f ca="1">IFERROR(__xludf.DUMMYFUNCTION("""COMPUTED_VALUE"""),45106.6458333333)</f>
        <v>45106.645833333299</v>
      </c>
      <c r="B857" s="1">
        <f ca="1">IFERROR(__xludf.DUMMYFUNCTION("""COMPUTED_VALUE"""),4679.9)</f>
        <v>4679.8999999999996</v>
      </c>
    </row>
    <row r="858" spans="1:2" x14ac:dyDescent="0.35">
      <c r="A858" s="2">
        <f ca="1">IFERROR(__xludf.DUMMYFUNCTION("""COMPUTED_VALUE"""),45107.6458333333)</f>
        <v>45107.645833333299</v>
      </c>
      <c r="B858" s="1">
        <f ca="1">IFERROR(__xludf.DUMMYFUNCTION("""COMPUTED_VALUE"""),4653.81)</f>
        <v>4653.8100000000004</v>
      </c>
    </row>
    <row r="859" spans="1:2" x14ac:dyDescent="0.35">
      <c r="A859" s="2">
        <f ca="1">IFERROR(__xludf.DUMMYFUNCTION("""COMPUTED_VALUE"""),45110.6458333333)</f>
        <v>45110.645833333299</v>
      </c>
      <c r="B859" s="1">
        <f ca="1">IFERROR(__xludf.DUMMYFUNCTION("""COMPUTED_VALUE"""),4784.29)</f>
        <v>4784.29</v>
      </c>
    </row>
    <row r="860" spans="1:2" x14ac:dyDescent="0.35">
      <c r="A860" s="2">
        <f ca="1">IFERROR(__xludf.DUMMYFUNCTION("""COMPUTED_VALUE"""),45111.6458333333)</f>
        <v>45111.645833333299</v>
      </c>
      <c r="B860" s="1">
        <f ca="1">IFERROR(__xludf.DUMMYFUNCTION("""COMPUTED_VALUE"""),4819.08)</f>
        <v>4819.08</v>
      </c>
    </row>
    <row r="861" spans="1:2" x14ac:dyDescent="0.35">
      <c r="A861" s="2">
        <f ca="1">IFERROR(__xludf.DUMMYFUNCTION("""COMPUTED_VALUE"""),45112.6458333333)</f>
        <v>45112.645833333299</v>
      </c>
      <c r="B861" s="1">
        <f ca="1">IFERROR(__xludf.DUMMYFUNCTION("""COMPUTED_VALUE"""),4706)</f>
        <v>4706</v>
      </c>
    </row>
    <row r="862" spans="1:2" x14ac:dyDescent="0.35">
      <c r="A862" s="2">
        <f ca="1">IFERROR(__xludf.DUMMYFUNCTION("""COMPUTED_VALUE"""),45113.6458333333)</f>
        <v>45113.645833333299</v>
      </c>
      <c r="B862" s="1">
        <f ca="1">IFERROR(__xludf.DUMMYFUNCTION("""COMPUTED_VALUE"""),4566.82)</f>
        <v>4566.82</v>
      </c>
    </row>
    <row r="863" spans="1:2" x14ac:dyDescent="0.35">
      <c r="A863" s="2">
        <f ca="1">IFERROR(__xludf.DUMMYFUNCTION("""COMPUTED_VALUE"""),45114.6458333333)</f>
        <v>45114.645833333299</v>
      </c>
      <c r="B863" s="1">
        <f ca="1">IFERROR(__xludf.DUMMYFUNCTION("""COMPUTED_VALUE"""),4453.74)</f>
        <v>4453.74</v>
      </c>
    </row>
    <row r="864" spans="1:2" x14ac:dyDescent="0.35">
      <c r="A864" s="2">
        <f ca="1">IFERROR(__xludf.DUMMYFUNCTION("""COMPUTED_VALUE"""),45117.6458333333)</f>
        <v>45117.645833333299</v>
      </c>
      <c r="B864" s="1">
        <f ca="1">IFERROR(__xludf.DUMMYFUNCTION("""COMPUTED_VALUE"""),4532.03)</f>
        <v>4532.03</v>
      </c>
    </row>
    <row r="865" spans="1:2" x14ac:dyDescent="0.35">
      <c r="A865" s="2">
        <f ca="1">IFERROR(__xludf.DUMMYFUNCTION("""COMPUTED_VALUE"""),45118.6458333333)</f>
        <v>45118.645833333299</v>
      </c>
      <c r="B865" s="1">
        <f ca="1">IFERROR(__xludf.DUMMYFUNCTION("""COMPUTED_VALUE"""),4566.82)</f>
        <v>4566.82</v>
      </c>
    </row>
    <row r="866" spans="1:2" x14ac:dyDescent="0.35">
      <c r="A866" s="2">
        <f ca="1">IFERROR(__xludf.DUMMYFUNCTION("""COMPUTED_VALUE"""),45119.6458333333)</f>
        <v>45119.645833333299</v>
      </c>
      <c r="B866" s="1">
        <f ca="1">IFERROR(__xludf.DUMMYFUNCTION("""COMPUTED_VALUE"""),4549.42)</f>
        <v>4549.42</v>
      </c>
    </row>
    <row r="867" spans="1:2" x14ac:dyDescent="0.35">
      <c r="A867" s="2">
        <f ca="1">IFERROR(__xludf.DUMMYFUNCTION("""COMPUTED_VALUE"""),45120.6458333333)</f>
        <v>45120.645833333299</v>
      </c>
      <c r="B867" s="1">
        <f ca="1">IFERROR(__xludf.DUMMYFUNCTION("""COMPUTED_VALUE"""),4601.62)</f>
        <v>4601.62</v>
      </c>
    </row>
    <row r="868" spans="1:2" x14ac:dyDescent="0.35">
      <c r="A868" s="2">
        <f ca="1">IFERROR(__xludf.DUMMYFUNCTION("""COMPUTED_VALUE"""),45121.6458333333)</f>
        <v>45121.645833333299</v>
      </c>
      <c r="B868" s="1">
        <f ca="1">IFERROR(__xludf.DUMMYFUNCTION("""COMPUTED_VALUE"""),4488.53)</f>
        <v>4488.53</v>
      </c>
    </row>
    <row r="869" spans="1:2" x14ac:dyDescent="0.35">
      <c r="A869" s="2">
        <f ca="1">IFERROR(__xludf.DUMMYFUNCTION("""COMPUTED_VALUE"""),45124.6458333333)</f>
        <v>45124.645833333299</v>
      </c>
      <c r="B869" s="1">
        <f ca="1">IFERROR(__xludf.DUMMYFUNCTION("""COMPUTED_VALUE"""),4479.83)</f>
        <v>4479.83</v>
      </c>
    </row>
    <row r="870" spans="1:2" x14ac:dyDescent="0.35">
      <c r="A870" s="2">
        <f ca="1">IFERROR(__xludf.DUMMYFUNCTION("""COMPUTED_VALUE"""),45125.6458333333)</f>
        <v>45125.645833333299</v>
      </c>
      <c r="B870" s="1">
        <f ca="1">IFERROR(__xludf.DUMMYFUNCTION("""COMPUTED_VALUE"""),4418.94)</f>
        <v>4418.9399999999996</v>
      </c>
    </row>
    <row r="871" spans="1:2" x14ac:dyDescent="0.35">
      <c r="A871" s="2">
        <f ca="1">IFERROR(__xludf.DUMMYFUNCTION("""COMPUTED_VALUE"""),45126.6458333333)</f>
        <v>45126.645833333299</v>
      </c>
      <c r="B871" s="1">
        <f ca="1">IFERROR(__xludf.DUMMYFUNCTION("""COMPUTED_VALUE"""),4410.24)</f>
        <v>4410.24</v>
      </c>
    </row>
    <row r="872" spans="1:2" x14ac:dyDescent="0.35">
      <c r="A872" s="2">
        <f ca="1">IFERROR(__xludf.DUMMYFUNCTION("""COMPUTED_VALUE"""),45127.6458333333)</f>
        <v>45127.645833333299</v>
      </c>
      <c r="B872" s="1">
        <f ca="1">IFERROR(__xludf.DUMMYFUNCTION("""COMPUTED_VALUE"""),4418.94)</f>
        <v>4418.9399999999996</v>
      </c>
    </row>
    <row r="873" spans="1:2" x14ac:dyDescent="0.35">
      <c r="A873" s="2">
        <f ca="1">IFERROR(__xludf.DUMMYFUNCTION("""COMPUTED_VALUE"""),45128.6458333333)</f>
        <v>45128.645833333299</v>
      </c>
      <c r="B873" s="1">
        <f ca="1">IFERROR(__xludf.DUMMYFUNCTION("""COMPUTED_VALUE"""),4358.05)</f>
        <v>4358.05</v>
      </c>
    </row>
    <row r="874" spans="1:2" x14ac:dyDescent="0.35">
      <c r="A874" s="2">
        <f ca="1">IFERROR(__xludf.DUMMYFUNCTION("""COMPUTED_VALUE"""),45131.6458333333)</f>
        <v>45131.645833333299</v>
      </c>
      <c r="B874" s="1">
        <f ca="1">IFERROR(__xludf.DUMMYFUNCTION("""COMPUTED_VALUE"""),4284.11)</f>
        <v>4284.1099999999997</v>
      </c>
    </row>
    <row r="875" spans="1:2" x14ac:dyDescent="0.35">
      <c r="A875" s="2">
        <f ca="1">IFERROR(__xludf.DUMMYFUNCTION("""COMPUTED_VALUE"""),45132.6458333333)</f>
        <v>45132.645833333299</v>
      </c>
      <c r="B875" s="1">
        <f ca="1">IFERROR(__xludf.DUMMYFUNCTION("""COMPUTED_VALUE"""),4136.23)</f>
        <v>4136.2299999999996</v>
      </c>
    </row>
    <row r="876" spans="1:2" x14ac:dyDescent="0.35">
      <c r="A876" s="2">
        <f ca="1">IFERROR(__xludf.DUMMYFUNCTION("""COMPUTED_VALUE"""),45133.6458333333)</f>
        <v>45133.645833333299</v>
      </c>
      <c r="B876" s="1">
        <f ca="1">IFERROR(__xludf.DUMMYFUNCTION("""COMPUTED_VALUE"""),3875.27)</f>
        <v>3875.27</v>
      </c>
    </row>
    <row r="877" spans="1:2" x14ac:dyDescent="0.35">
      <c r="A877" s="2">
        <f ca="1">IFERROR(__xludf.DUMMYFUNCTION("""COMPUTED_VALUE"""),45134.6458333333)</f>
        <v>45134.645833333299</v>
      </c>
      <c r="B877" s="1">
        <f ca="1">IFERROR(__xludf.DUMMYFUNCTION("""COMPUTED_VALUE"""),3957.91)</f>
        <v>3957.91</v>
      </c>
    </row>
    <row r="878" spans="1:2" x14ac:dyDescent="0.35">
      <c r="A878" s="2">
        <f ca="1">IFERROR(__xludf.DUMMYFUNCTION("""COMPUTED_VALUE"""),45135.6458333333)</f>
        <v>45135.645833333299</v>
      </c>
      <c r="B878" s="1">
        <f ca="1">IFERROR(__xludf.DUMMYFUNCTION("""COMPUTED_VALUE"""),4027.5)</f>
        <v>4027.5</v>
      </c>
    </row>
    <row r="879" spans="1:2" x14ac:dyDescent="0.35">
      <c r="A879" s="2">
        <f ca="1">IFERROR(__xludf.DUMMYFUNCTION("""COMPUTED_VALUE"""),45138.6458333333)</f>
        <v>45138.645833333299</v>
      </c>
      <c r="B879" s="1">
        <f ca="1">IFERROR(__xludf.DUMMYFUNCTION("""COMPUTED_VALUE"""),4101.44)</f>
        <v>4101.4399999999996</v>
      </c>
    </row>
    <row r="880" spans="1:2" x14ac:dyDescent="0.35">
      <c r="A880" s="2">
        <f ca="1">IFERROR(__xludf.DUMMYFUNCTION("""COMPUTED_VALUE"""),45139.6458333333)</f>
        <v>45139.645833333299</v>
      </c>
      <c r="B880" s="1">
        <f ca="1">IFERROR(__xludf.DUMMYFUNCTION("""COMPUTED_VALUE"""),4197.13)</f>
        <v>4197.13</v>
      </c>
    </row>
    <row r="881" spans="1:2" x14ac:dyDescent="0.35">
      <c r="A881" s="2">
        <f ca="1">IFERROR(__xludf.DUMMYFUNCTION("""COMPUTED_VALUE"""),45140.6458333333)</f>
        <v>45140.645833333299</v>
      </c>
      <c r="B881" s="1">
        <f ca="1">IFERROR(__xludf.DUMMYFUNCTION("""COMPUTED_VALUE"""),4540.72)</f>
        <v>4540.72</v>
      </c>
    </row>
    <row r="882" spans="1:2" x14ac:dyDescent="0.35">
      <c r="A882" s="2">
        <f ca="1">IFERROR(__xludf.DUMMYFUNCTION("""COMPUTED_VALUE"""),45141.6458333333)</f>
        <v>45141.645833333299</v>
      </c>
      <c r="B882" s="1">
        <f ca="1">IFERROR(__xludf.DUMMYFUNCTION("""COMPUTED_VALUE"""),4662.51)</f>
        <v>4662.51</v>
      </c>
    </row>
    <row r="883" spans="1:2" x14ac:dyDescent="0.35">
      <c r="A883" s="2">
        <f ca="1">IFERROR(__xludf.DUMMYFUNCTION("""COMPUTED_VALUE"""),45142.6458333333)</f>
        <v>45142.645833333299</v>
      </c>
      <c r="B883" s="1">
        <f ca="1">IFERROR(__xludf.DUMMYFUNCTION("""COMPUTED_VALUE"""),4505.93)</f>
        <v>4505.93</v>
      </c>
    </row>
    <row r="884" spans="1:2" x14ac:dyDescent="0.35">
      <c r="A884" s="2">
        <f ca="1">IFERROR(__xludf.DUMMYFUNCTION("""COMPUTED_VALUE"""),45145.6458333333)</f>
        <v>45145.645833333299</v>
      </c>
      <c r="B884" s="1">
        <f ca="1">IFERROR(__xludf.DUMMYFUNCTION("""COMPUTED_VALUE"""),4592.92)</f>
        <v>4592.92</v>
      </c>
    </row>
    <row r="885" spans="1:2" x14ac:dyDescent="0.35">
      <c r="A885" s="2">
        <f ca="1">IFERROR(__xludf.DUMMYFUNCTION("""COMPUTED_VALUE"""),45146.6458333333)</f>
        <v>45146.645833333299</v>
      </c>
      <c r="B885" s="1">
        <f ca="1">IFERROR(__xludf.DUMMYFUNCTION("""COMPUTED_VALUE"""),4445.04)</f>
        <v>4445.04</v>
      </c>
    </row>
    <row r="886" spans="1:2" x14ac:dyDescent="0.35">
      <c r="A886" s="2">
        <f ca="1">IFERROR(__xludf.DUMMYFUNCTION("""COMPUTED_VALUE"""),45147.6458333333)</f>
        <v>45147.645833333299</v>
      </c>
      <c r="B886" s="1">
        <f ca="1">IFERROR(__xludf.DUMMYFUNCTION("""COMPUTED_VALUE"""),4436.34)</f>
        <v>4436.34</v>
      </c>
    </row>
    <row r="887" spans="1:2" x14ac:dyDescent="0.35">
      <c r="A887" s="2">
        <f ca="1">IFERROR(__xludf.DUMMYFUNCTION("""COMPUTED_VALUE"""),45148.6458333333)</f>
        <v>45148.645833333299</v>
      </c>
      <c r="B887" s="1">
        <f ca="1">IFERROR(__xludf.DUMMYFUNCTION("""COMPUTED_VALUE"""),4514.63)</f>
        <v>4514.63</v>
      </c>
    </row>
    <row r="888" spans="1:2" x14ac:dyDescent="0.35">
      <c r="A888" s="2">
        <f ca="1">IFERROR(__xludf.DUMMYFUNCTION("""COMPUTED_VALUE"""),45149.6458333333)</f>
        <v>45149.645833333299</v>
      </c>
      <c r="B888" s="1">
        <f ca="1">IFERROR(__xludf.DUMMYFUNCTION("""COMPUTED_VALUE"""),4558.12)</f>
        <v>4558.12</v>
      </c>
    </row>
    <row r="889" spans="1:2" x14ac:dyDescent="0.35">
      <c r="A889" s="2">
        <f ca="1">IFERROR(__xludf.DUMMYFUNCTION("""COMPUTED_VALUE"""),45152.6458333333)</f>
        <v>45152.645833333299</v>
      </c>
      <c r="B889" s="1">
        <f ca="1">IFERROR(__xludf.DUMMYFUNCTION("""COMPUTED_VALUE"""),4827.78)</f>
        <v>4827.78</v>
      </c>
    </row>
    <row r="890" spans="1:2" x14ac:dyDescent="0.35">
      <c r="A890" s="2">
        <f ca="1">IFERROR(__xludf.DUMMYFUNCTION("""COMPUTED_VALUE"""),45154.6458333333)</f>
        <v>45154.645833333299</v>
      </c>
      <c r="B890" s="1">
        <f ca="1">IFERROR(__xludf.DUMMYFUNCTION("""COMPUTED_VALUE"""),5349.7)</f>
        <v>5349.7</v>
      </c>
    </row>
    <row r="891" spans="1:2" x14ac:dyDescent="0.35">
      <c r="A891" s="2">
        <f ca="1">IFERROR(__xludf.DUMMYFUNCTION("""COMPUTED_VALUE"""),45155.6458333333)</f>
        <v>45155.645833333299</v>
      </c>
      <c r="B891" s="1">
        <f ca="1">IFERROR(__xludf.DUMMYFUNCTION("""COMPUTED_VALUE"""),4671.21)</f>
        <v>4671.21</v>
      </c>
    </row>
    <row r="892" spans="1:2" x14ac:dyDescent="0.35">
      <c r="A892" s="2">
        <f ca="1">IFERROR(__xludf.DUMMYFUNCTION("""COMPUTED_VALUE"""),45156.6458333333)</f>
        <v>45156.645833333299</v>
      </c>
      <c r="B892" s="1">
        <f ca="1">IFERROR(__xludf.DUMMYFUNCTION("""COMPUTED_VALUE"""),4671.21)</f>
        <v>4671.21</v>
      </c>
    </row>
    <row r="893" spans="1:2" x14ac:dyDescent="0.35">
      <c r="A893" s="2">
        <f ca="1">IFERROR(__xludf.DUMMYFUNCTION("""COMPUTED_VALUE"""),45159.6458333333)</f>
        <v>45159.645833333299</v>
      </c>
      <c r="B893" s="1">
        <f ca="1">IFERROR(__xludf.DUMMYFUNCTION("""COMPUTED_VALUE"""),4749.49)</f>
        <v>4749.49</v>
      </c>
    </row>
    <row r="894" spans="1:2" x14ac:dyDescent="0.35">
      <c r="A894" s="2">
        <f ca="1">IFERROR(__xludf.DUMMYFUNCTION("""COMPUTED_VALUE"""),45160.6458333333)</f>
        <v>45160.645833333299</v>
      </c>
      <c r="B894" s="1">
        <f ca="1">IFERROR(__xludf.DUMMYFUNCTION("""COMPUTED_VALUE"""),4749.49)</f>
        <v>4749.49</v>
      </c>
    </row>
    <row r="895" spans="1:2" x14ac:dyDescent="0.35">
      <c r="A895" s="2">
        <f ca="1">IFERROR(__xludf.DUMMYFUNCTION("""COMPUTED_VALUE"""),45161.6458333333)</f>
        <v>45161.645833333299</v>
      </c>
      <c r="B895" s="1">
        <f ca="1">IFERROR(__xludf.DUMMYFUNCTION("""COMPUTED_VALUE"""),4601.62)</f>
        <v>4601.62</v>
      </c>
    </row>
    <row r="896" spans="1:2" x14ac:dyDescent="0.35">
      <c r="A896" s="2">
        <f ca="1">IFERROR(__xludf.DUMMYFUNCTION("""COMPUTED_VALUE"""),45162.6458333333)</f>
        <v>45162.645833333299</v>
      </c>
      <c r="B896" s="1">
        <f ca="1">IFERROR(__xludf.DUMMYFUNCTION("""COMPUTED_VALUE"""),4697.3)</f>
        <v>4697.3</v>
      </c>
    </row>
    <row r="897" spans="1:2" x14ac:dyDescent="0.35">
      <c r="A897" s="2">
        <f ca="1">IFERROR(__xludf.DUMMYFUNCTION("""COMPUTED_VALUE"""),45163.6458333333)</f>
        <v>45163.645833333299</v>
      </c>
      <c r="B897" s="1">
        <f ca="1">IFERROR(__xludf.DUMMYFUNCTION("""COMPUTED_VALUE"""),4688.6)</f>
        <v>4688.6000000000004</v>
      </c>
    </row>
    <row r="898" spans="1:2" x14ac:dyDescent="0.35">
      <c r="A898" s="2">
        <f ca="1">IFERROR(__xludf.DUMMYFUNCTION("""COMPUTED_VALUE"""),45166.6458333333)</f>
        <v>45166.645833333299</v>
      </c>
      <c r="B898" s="1">
        <f ca="1">IFERROR(__xludf.DUMMYFUNCTION("""COMPUTED_VALUE"""),4679.9)</f>
        <v>4679.8999999999996</v>
      </c>
    </row>
    <row r="899" spans="1:2" x14ac:dyDescent="0.35">
      <c r="A899" s="2">
        <f ca="1">IFERROR(__xludf.DUMMYFUNCTION("""COMPUTED_VALUE"""),45167.6458333333)</f>
        <v>45167.645833333299</v>
      </c>
      <c r="B899" s="1">
        <f ca="1">IFERROR(__xludf.DUMMYFUNCTION("""COMPUTED_VALUE"""),4714.7)</f>
        <v>4714.7</v>
      </c>
    </row>
    <row r="900" spans="1:2" x14ac:dyDescent="0.35">
      <c r="A900" s="2">
        <f ca="1">IFERROR(__xludf.DUMMYFUNCTION("""COMPUTED_VALUE"""),45168.6458333333)</f>
        <v>45168.645833333299</v>
      </c>
      <c r="B900" s="1">
        <f ca="1">IFERROR(__xludf.DUMMYFUNCTION("""COMPUTED_VALUE"""),4592.92)</f>
        <v>4592.92</v>
      </c>
    </row>
    <row r="901" spans="1:2" x14ac:dyDescent="0.35">
      <c r="A901" s="2">
        <f ca="1">IFERROR(__xludf.DUMMYFUNCTION("""COMPUTED_VALUE"""),45169.6458333333)</f>
        <v>45169.645833333299</v>
      </c>
      <c r="B901" s="1">
        <f ca="1">IFERROR(__xludf.DUMMYFUNCTION("""COMPUTED_VALUE"""),4610.31)</f>
        <v>4610.3100000000004</v>
      </c>
    </row>
    <row r="902" spans="1:2" x14ac:dyDescent="0.35">
      <c r="A902" s="2">
        <f ca="1">IFERROR(__xludf.DUMMYFUNCTION("""COMPUTED_VALUE"""),45170.6458333333)</f>
        <v>45170.645833333299</v>
      </c>
      <c r="B902" s="1">
        <f ca="1">IFERROR(__xludf.DUMMYFUNCTION("""COMPUTED_VALUE"""),4566.82)</f>
        <v>4566.82</v>
      </c>
    </row>
    <row r="903" spans="1:2" x14ac:dyDescent="0.35">
      <c r="A903" s="2">
        <f ca="1">IFERROR(__xludf.DUMMYFUNCTION("""COMPUTED_VALUE"""),45173.6458333333)</f>
        <v>45173.645833333299</v>
      </c>
      <c r="B903" s="1">
        <f ca="1">IFERROR(__xludf.DUMMYFUNCTION("""COMPUTED_VALUE"""),4549.42)</f>
        <v>4549.42</v>
      </c>
    </row>
    <row r="904" spans="1:2" x14ac:dyDescent="0.35">
      <c r="A904" s="2">
        <f ca="1">IFERROR(__xludf.DUMMYFUNCTION("""COMPUTED_VALUE"""),45174.6458333333)</f>
        <v>45174.645833333299</v>
      </c>
      <c r="B904" s="1">
        <f ca="1">IFERROR(__xludf.DUMMYFUNCTION("""COMPUTED_VALUE"""),4488.53)</f>
        <v>4488.53</v>
      </c>
    </row>
    <row r="905" spans="1:2" x14ac:dyDescent="0.35">
      <c r="A905" s="2">
        <f ca="1">IFERROR(__xludf.DUMMYFUNCTION("""COMPUTED_VALUE"""),45175.6458333333)</f>
        <v>45175.645833333299</v>
      </c>
      <c r="B905" s="1">
        <f ca="1">IFERROR(__xludf.DUMMYFUNCTION("""COMPUTED_VALUE"""),4427.64)</f>
        <v>4427.6400000000003</v>
      </c>
    </row>
    <row r="906" spans="1:2" x14ac:dyDescent="0.35">
      <c r="A906" s="2">
        <f ca="1">IFERROR(__xludf.DUMMYFUNCTION("""COMPUTED_VALUE"""),45176.6458333333)</f>
        <v>45176.645833333299</v>
      </c>
      <c r="B906" s="1">
        <f ca="1">IFERROR(__xludf.DUMMYFUNCTION("""COMPUTED_VALUE"""),4505.93)</f>
        <v>4505.93</v>
      </c>
    </row>
    <row r="907" spans="1:2" x14ac:dyDescent="0.35">
      <c r="A907" s="2">
        <f ca="1">IFERROR(__xludf.DUMMYFUNCTION("""COMPUTED_VALUE"""),45177.6458333333)</f>
        <v>45177.645833333299</v>
      </c>
      <c r="B907" s="1">
        <f ca="1">IFERROR(__xludf.DUMMYFUNCTION("""COMPUTED_VALUE"""),4410.24)</f>
        <v>4410.24</v>
      </c>
    </row>
    <row r="908" spans="1:2" x14ac:dyDescent="0.35">
      <c r="A908" s="2">
        <f ca="1">IFERROR(__xludf.DUMMYFUNCTION("""COMPUTED_VALUE"""),45180.6458333333)</f>
        <v>45180.645833333299</v>
      </c>
      <c r="B908" s="1">
        <f ca="1">IFERROR(__xludf.DUMMYFUNCTION("""COMPUTED_VALUE"""),4488.53)</f>
        <v>4488.53</v>
      </c>
    </row>
    <row r="909" spans="1:2" x14ac:dyDescent="0.35">
      <c r="A909" s="2">
        <f ca="1">IFERROR(__xludf.DUMMYFUNCTION("""COMPUTED_VALUE"""),45181.6458333333)</f>
        <v>45181.645833333299</v>
      </c>
      <c r="B909" s="1">
        <f ca="1">IFERROR(__xludf.DUMMYFUNCTION("""COMPUTED_VALUE"""),4445.04)</f>
        <v>4445.04</v>
      </c>
    </row>
    <row r="910" spans="1:2" x14ac:dyDescent="0.35">
      <c r="A910" s="2">
        <f ca="1">IFERROR(__xludf.DUMMYFUNCTION("""COMPUTED_VALUE"""),45182.6458333333)</f>
        <v>45182.645833333299</v>
      </c>
      <c r="B910" s="1">
        <f ca="1">IFERROR(__xludf.DUMMYFUNCTION("""COMPUTED_VALUE"""),4323.26)</f>
        <v>4323.26</v>
      </c>
    </row>
    <row r="911" spans="1:2" x14ac:dyDescent="0.35">
      <c r="A911" s="2">
        <f ca="1">IFERROR(__xludf.DUMMYFUNCTION("""COMPUTED_VALUE"""),45183.6458333333)</f>
        <v>45183.645833333299</v>
      </c>
      <c r="B911" s="1">
        <f ca="1">IFERROR(__xludf.DUMMYFUNCTION("""COMPUTED_VALUE"""),4349.35)</f>
        <v>4349.3500000000004</v>
      </c>
    </row>
    <row r="912" spans="1:2" x14ac:dyDescent="0.35">
      <c r="A912" s="2">
        <f ca="1">IFERROR(__xludf.DUMMYFUNCTION("""COMPUTED_VALUE"""),45184.6458333333)</f>
        <v>45184.645833333299</v>
      </c>
      <c r="B912" s="1">
        <f ca="1">IFERROR(__xludf.DUMMYFUNCTION("""COMPUTED_VALUE"""),4392.85)</f>
        <v>4392.8500000000004</v>
      </c>
    </row>
    <row r="913" spans="1:2" x14ac:dyDescent="0.35">
      <c r="A913" s="2">
        <f ca="1">IFERROR(__xludf.DUMMYFUNCTION("""COMPUTED_VALUE"""),45187.6458333333)</f>
        <v>45187.645833333299</v>
      </c>
      <c r="B913" s="1">
        <f ca="1">IFERROR(__xludf.DUMMYFUNCTION("""COMPUTED_VALUE"""),4349.35)</f>
        <v>4349.3500000000004</v>
      </c>
    </row>
    <row r="914" spans="1:2" x14ac:dyDescent="0.35">
      <c r="A914" s="2">
        <f ca="1">IFERROR(__xludf.DUMMYFUNCTION("""COMPUTED_VALUE"""),45188.6458333333)</f>
        <v>45188.645833333299</v>
      </c>
      <c r="B914" s="1">
        <f ca="1">IFERROR(__xludf.DUMMYFUNCTION("""COMPUTED_VALUE"""),4327.61)</f>
        <v>4327.6099999999997</v>
      </c>
    </row>
    <row r="915" spans="1:2" x14ac:dyDescent="0.35">
      <c r="A915" s="2">
        <f ca="1">IFERROR(__xludf.DUMMYFUNCTION("""COMPUTED_VALUE"""),45189.6458333333)</f>
        <v>45189.645833333299</v>
      </c>
      <c r="B915" s="1">
        <f ca="1">IFERROR(__xludf.DUMMYFUNCTION("""COMPUTED_VALUE"""),4301.51)</f>
        <v>4301.51</v>
      </c>
    </row>
    <row r="916" spans="1:2" x14ac:dyDescent="0.35">
      <c r="A916" s="2">
        <f ca="1">IFERROR(__xludf.DUMMYFUNCTION("""COMPUTED_VALUE"""),45190.6458333333)</f>
        <v>45190.645833333299</v>
      </c>
      <c r="B916" s="1">
        <f ca="1">IFERROR(__xludf.DUMMYFUNCTION("""COMPUTED_VALUE"""),4227.57)</f>
        <v>4227.57</v>
      </c>
    </row>
    <row r="917" spans="1:2" x14ac:dyDescent="0.35">
      <c r="A917" s="2">
        <f ca="1">IFERROR(__xludf.DUMMYFUNCTION("""COMPUTED_VALUE"""),45191.6458333333)</f>
        <v>45191.645833333299</v>
      </c>
      <c r="B917" s="1">
        <f ca="1">IFERROR(__xludf.DUMMYFUNCTION("""COMPUTED_VALUE"""),4218.87)</f>
        <v>4218.87</v>
      </c>
    </row>
    <row r="918" spans="1:2" x14ac:dyDescent="0.35">
      <c r="A918" s="2">
        <f ca="1">IFERROR(__xludf.DUMMYFUNCTION("""COMPUTED_VALUE"""),45194.6458333333)</f>
        <v>45194.645833333299</v>
      </c>
      <c r="B918" s="1">
        <f ca="1">IFERROR(__xludf.DUMMYFUNCTION("""COMPUTED_VALUE"""),4114.49)</f>
        <v>4114.49</v>
      </c>
    </row>
    <row r="919" spans="1:2" x14ac:dyDescent="0.35">
      <c r="A919" s="2">
        <f ca="1">IFERROR(__xludf.DUMMYFUNCTION("""COMPUTED_VALUE"""),45195.6458333333)</f>
        <v>45195.645833333299</v>
      </c>
      <c r="B919" s="1">
        <f ca="1">IFERROR(__xludf.DUMMYFUNCTION("""COMPUTED_VALUE"""),4153.63)</f>
        <v>4153.63</v>
      </c>
    </row>
    <row r="920" spans="1:2" x14ac:dyDescent="0.35">
      <c r="A920" s="2">
        <f ca="1">IFERROR(__xludf.DUMMYFUNCTION("""COMPUTED_VALUE"""),45196.6458333333)</f>
        <v>45196.645833333299</v>
      </c>
      <c r="B920" s="1">
        <f ca="1">IFERROR(__xludf.DUMMYFUNCTION("""COMPUTED_VALUE"""),4184.08)</f>
        <v>4184.08</v>
      </c>
    </row>
    <row r="921" spans="1:2" x14ac:dyDescent="0.35">
      <c r="A921" s="2">
        <f ca="1">IFERROR(__xludf.DUMMYFUNCTION("""COMPUTED_VALUE"""),45203.6458333333)</f>
        <v>45203.645833333299</v>
      </c>
      <c r="B921" s="1">
        <f ca="1">IFERROR(__xludf.DUMMYFUNCTION("""COMPUTED_VALUE"""),3914.42)</f>
        <v>3914.42</v>
      </c>
    </row>
    <row r="922" spans="1:2" x14ac:dyDescent="0.35">
      <c r="A922" s="2">
        <f ca="1">IFERROR(__xludf.DUMMYFUNCTION("""COMPUTED_VALUE"""),45204.6458333333)</f>
        <v>45204.645833333299</v>
      </c>
      <c r="B922" s="1">
        <f ca="1">IFERROR(__xludf.DUMMYFUNCTION("""COMPUTED_VALUE"""),3888.32)</f>
        <v>3888.32</v>
      </c>
    </row>
    <row r="923" spans="1:2" x14ac:dyDescent="0.35">
      <c r="A923" s="2">
        <f ca="1">IFERROR(__xludf.DUMMYFUNCTION("""COMPUTED_VALUE"""),45205.6458333333)</f>
        <v>45205.645833333299</v>
      </c>
      <c r="B923" s="1">
        <f ca="1">IFERROR(__xludf.DUMMYFUNCTION("""COMPUTED_VALUE"""),3975.31)</f>
        <v>3975.31</v>
      </c>
    </row>
    <row r="924" spans="1:2" x14ac:dyDescent="0.35">
      <c r="A924" s="2">
        <f ca="1">IFERROR(__xludf.DUMMYFUNCTION("""COMPUTED_VALUE"""),45209.6458333333)</f>
        <v>45209.645833333299</v>
      </c>
      <c r="B924" s="1">
        <f ca="1">IFERROR(__xludf.DUMMYFUNCTION("""COMPUTED_VALUE"""),3966.61)</f>
        <v>3966.61</v>
      </c>
    </row>
    <row r="925" spans="1:2" x14ac:dyDescent="0.35">
      <c r="A925" s="2">
        <f ca="1">IFERROR(__xludf.DUMMYFUNCTION("""COMPUTED_VALUE"""),45210.6458333333)</f>
        <v>45210.645833333299</v>
      </c>
      <c r="B925" s="1">
        <f ca="1">IFERROR(__xludf.DUMMYFUNCTION("""COMPUTED_VALUE"""),4140.58)</f>
        <v>4140.58</v>
      </c>
    </row>
    <row r="926" spans="1:2" x14ac:dyDescent="0.35">
      <c r="A926" s="2">
        <f ca="1">IFERROR(__xludf.DUMMYFUNCTION("""COMPUTED_VALUE"""),45211.6458333333)</f>
        <v>45211.645833333299</v>
      </c>
      <c r="B926" s="1">
        <f ca="1">IFERROR(__xludf.DUMMYFUNCTION("""COMPUTED_VALUE"""),4110.14)</f>
        <v>4110.1400000000003</v>
      </c>
    </row>
    <row r="927" spans="1:2" x14ac:dyDescent="0.35">
      <c r="A927" s="2">
        <f ca="1">IFERROR(__xludf.DUMMYFUNCTION("""COMPUTED_VALUE"""),45212.6458333333)</f>
        <v>45212.645833333299</v>
      </c>
      <c r="B927" s="1">
        <f ca="1">IFERROR(__xludf.DUMMYFUNCTION("""COMPUTED_VALUE"""),4027.5)</f>
        <v>4027.5</v>
      </c>
    </row>
    <row r="928" spans="1:2" x14ac:dyDescent="0.35">
      <c r="A928" s="2">
        <f ca="1">IFERROR(__xludf.DUMMYFUNCTION("""COMPUTED_VALUE"""),45215.6458333333)</f>
        <v>45215.645833333299</v>
      </c>
      <c r="B928" s="1">
        <f ca="1">IFERROR(__xludf.DUMMYFUNCTION("""COMPUTED_VALUE"""),4010.1)</f>
        <v>4010.1</v>
      </c>
    </row>
    <row r="929" spans="1:2" x14ac:dyDescent="0.35">
      <c r="A929" s="2">
        <f ca="1">IFERROR(__xludf.DUMMYFUNCTION("""COMPUTED_VALUE"""),45216.6458333333)</f>
        <v>45216.645833333299</v>
      </c>
      <c r="B929" s="1">
        <f ca="1">IFERROR(__xludf.DUMMYFUNCTION("""COMPUTED_VALUE"""),4057.95)</f>
        <v>4057.95</v>
      </c>
    </row>
    <row r="930" spans="1:2" x14ac:dyDescent="0.35">
      <c r="A930" s="2">
        <f ca="1">IFERROR(__xludf.DUMMYFUNCTION("""COMPUTED_VALUE"""),45217.6458333333)</f>
        <v>45217.645833333299</v>
      </c>
      <c r="B930" s="1">
        <f ca="1">IFERROR(__xludf.DUMMYFUNCTION("""COMPUTED_VALUE"""),3953.56)</f>
        <v>3953.56</v>
      </c>
    </row>
    <row r="931" spans="1:2" x14ac:dyDescent="0.35">
      <c r="A931" s="2">
        <f ca="1">IFERROR(__xludf.DUMMYFUNCTION("""COMPUTED_VALUE"""),45218.6458333333)</f>
        <v>45218.645833333299</v>
      </c>
      <c r="B931" s="1">
        <f ca="1">IFERROR(__xludf.DUMMYFUNCTION("""COMPUTED_VALUE"""),3862.23)</f>
        <v>3862.23</v>
      </c>
    </row>
    <row r="932" spans="1:2" x14ac:dyDescent="0.35">
      <c r="A932" s="2">
        <f ca="1">IFERROR(__xludf.DUMMYFUNCTION("""COMPUTED_VALUE"""),45219.6458333333)</f>
        <v>45219.645833333299</v>
      </c>
      <c r="B932" s="1">
        <f ca="1">IFERROR(__xludf.DUMMYFUNCTION("""COMPUTED_VALUE"""),3844.83)</f>
        <v>3844.83</v>
      </c>
    </row>
    <row r="933" spans="1:2" x14ac:dyDescent="0.35">
      <c r="A933" s="2">
        <f ca="1">IFERROR(__xludf.DUMMYFUNCTION("""COMPUTED_VALUE"""),45222.6458333333)</f>
        <v>45222.645833333299</v>
      </c>
      <c r="B933" s="1">
        <f ca="1">IFERROR(__xludf.DUMMYFUNCTION("""COMPUTED_VALUE"""),3792.64)</f>
        <v>3792.64</v>
      </c>
    </row>
    <row r="934" spans="1:2" x14ac:dyDescent="0.35">
      <c r="A934" s="2">
        <f ca="1">IFERROR(__xludf.DUMMYFUNCTION("""COMPUTED_VALUE"""),45223.6458333333)</f>
        <v>45223.645833333299</v>
      </c>
      <c r="B934" s="1">
        <f ca="1">IFERROR(__xludf.DUMMYFUNCTION("""COMPUTED_VALUE"""),3827.43)</f>
        <v>3827.43</v>
      </c>
    </row>
    <row r="935" spans="1:2" x14ac:dyDescent="0.35">
      <c r="A935" s="2">
        <f ca="1">IFERROR(__xludf.DUMMYFUNCTION("""COMPUTED_VALUE"""),45224.6458333333)</f>
        <v>45224.645833333299</v>
      </c>
      <c r="B935" s="1">
        <f ca="1">IFERROR(__xludf.DUMMYFUNCTION("""COMPUTED_VALUE"""),3805.68)</f>
        <v>3805.68</v>
      </c>
    </row>
    <row r="936" spans="1:2" x14ac:dyDescent="0.35">
      <c r="A936" s="2">
        <f ca="1">IFERROR(__xludf.DUMMYFUNCTION("""COMPUTED_VALUE"""),45225.6458333333)</f>
        <v>45225.645833333299</v>
      </c>
      <c r="B936" s="1">
        <f ca="1">IFERROR(__xludf.DUMMYFUNCTION("""COMPUTED_VALUE"""),3814.38)</f>
        <v>3814.38</v>
      </c>
    </row>
    <row r="937" spans="1:2" x14ac:dyDescent="0.35">
      <c r="A937" s="2">
        <f ca="1">IFERROR(__xludf.DUMMYFUNCTION("""COMPUTED_VALUE"""),45226.6458333333)</f>
        <v>45226.645833333299</v>
      </c>
      <c r="B937" s="1">
        <f ca="1">IFERROR(__xludf.DUMMYFUNCTION("""COMPUTED_VALUE"""),3757.84)</f>
        <v>3757.84</v>
      </c>
    </row>
    <row r="938" spans="1:2" x14ac:dyDescent="0.35">
      <c r="A938" s="2">
        <f ca="1">IFERROR(__xludf.DUMMYFUNCTION("""COMPUTED_VALUE"""),45229.6458333333)</f>
        <v>45229.645833333299</v>
      </c>
      <c r="B938" s="1">
        <f ca="1">IFERROR(__xludf.DUMMYFUNCTION("""COMPUTED_VALUE"""),3727.4)</f>
        <v>3727.4</v>
      </c>
    </row>
    <row r="939" spans="1:2" x14ac:dyDescent="0.35">
      <c r="A939" s="2">
        <f ca="1">IFERROR(__xludf.DUMMYFUNCTION("""COMPUTED_VALUE"""),45230.6458333333)</f>
        <v>45230.645833333299</v>
      </c>
      <c r="B939" s="1">
        <f ca="1">IFERROR(__xludf.DUMMYFUNCTION("""COMPUTED_VALUE"""),3779.59)</f>
        <v>3779.59</v>
      </c>
    </row>
    <row r="940" spans="1:2" x14ac:dyDescent="0.35">
      <c r="A940" s="2">
        <f ca="1">IFERROR(__xludf.DUMMYFUNCTION("""COMPUTED_VALUE"""),45231.6458333333)</f>
        <v>45231.645833333299</v>
      </c>
      <c r="B940" s="1">
        <f ca="1">IFERROR(__xludf.DUMMYFUNCTION("""COMPUTED_VALUE"""),3788.29)</f>
        <v>3788.29</v>
      </c>
    </row>
    <row r="941" spans="1:2" x14ac:dyDescent="0.35">
      <c r="A941" s="2">
        <f ca="1">IFERROR(__xludf.DUMMYFUNCTION("""COMPUTED_VALUE"""),45232.6458333333)</f>
        <v>45232.645833333299</v>
      </c>
      <c r="B941" s="1">
        <f ca="1">IFERROR(__xludf.DUMMYFUNCTION("""COMPUTED_VALUE"""),3831.78)</f>
        <v>3831.78</v>
      </c>
    </row>
    <row r="942" spans="1:2" x14ac:dyDescent="0.35">
      <c r="A942" s="2">
        <f ca="1">IFERROR(__xludf.DUMMYFUNCTION("""COMPUTED_VALUE"""),45233.6458333333)</f>
        <v>45233.645833333299</v>
      </c>
      <c r="B942" s="1">
        <f ca="1">IFERROR(__xludf.DUMMYFUNCTION("""COMPUTED_VALUE"""),3905.72)</f>
        <v>3905.72</v>
      </c>
    </row>
    <row r="943" spans="1:2" x14ac:dyDescent="0.35">
      <c r="A943" s="2">
        <f ca="1">IFERROR(__xludf.DUMMYFUNCTION("""COMPUTED_VALUE"""),45236.6458333333)</f>
        <v>45236.645833333299</v>
      </c>
      <c r="B943" s="1">
        <f ca="1">IFERROR(__xludf.DUMMYFUNCTION("""COMPUTED_VALUE"""),3879.62)</f>
        <v>3879.62</v>
      </c>
    </row>
    <row r="944" spans="1:2" x14ac:dyDescent="0.35">
      <c r="A944" s="2">
        <f ca="1">IFERROR(__xludf.DUMMYFUNCTION("""COMPUTED_VALUE"""),45237.6458333333)</f>
        <v>45237.645833333299</v>
      </c>
      <c r="B944" s="1">
        <f ca="1">IFERROR(__xludf.DUMMYFUNCTION("""COMPUTED_VALUE"""),3805.68)</f>
        <v>3805.68</v>
      </c>
    </row>
    <row r="945" spans="1:2" x14ac:dyDescent="0.35">
      <c r="A945" s="2">
        <f ca="1">IFERROR(__xludf.DUMMYFUNCTION("""COMPUTED_VALUE"""),45238.6458333333)</f>
        <v>45238.645833333299</v>
      </c>
      <c r="B945" s="1">
        <f ca="1">IFERROR(__xludf.DUMMYFUNCTION("""COMPUTED_VALUE"""),3818.73)</f>
        <v>3818.73</v>
      </c>
    </row>
    <row r="946" spans="1:2" x14ac:dyDescent="0.35">
      <c r="A946" s="2">
        <f ca="1">IFERROR(__xludf.DUMMYFUNCTION("""COMPUTED_VALUE"""),45239.6458333333)</f>
        <v>45239.645833333299</v>
      </c>
      <c r="B946" s="1">
        <f ca="1">IFERROR(__xludf.DUMMYFUNCTION("""COMPUTED_VALUE"""),3792.64)</f>
        <v>3792.64</v>
      </c>
    </row>
    <row r="947" spans="1:2" x14ac:dyDescent="0.35">
      <c r="A947" s="2">
        <f ca="1">IFERROR(__xludf.DUMMYFUNCTION("""COMPUTED_VALUE"""),45240.6458333333)</f>
        <v>45240.645833333299</v>
      </c>
      <c r="B947" s="1">
        <f ca="1">IFERROR(__xludf.DUMMYFUNCTION("""COMPUTED_VALUE"""),3775.24)</f>
        <v>3775.24</v>
      </c>
    </row>
    <row r="948" spans="1:2" x14ac:dyDescent="0.35">
      <c r="A948" s="2">
        <f ca="1">IFERROR(__xludf.DUMMYFUNCTION("""COMPUTED_VALUE"""),45243.6458333333)</f>
        <v>45243.645833333299</v>
      </c>
      <c r="B948" s="1">
        <f ca="1">IFERROR(__xludf.DUMMYFUNCTION("""COMPUTED_VALUE"""),3736.09)</f>
        <v>3736.09</v>
      </c>
    </row>
    <row r="949" spans="1:2" x14ac:dyDescent="0.35">
      <c r="A949" s="2">
        <f ca="1">IFERROR(__xludf.DUMMYFUNCTION("""COMPUTED_VALUE"""),45244.6458333333)</f>
        <v>45244.645833333299</v>
      </c>
      <c r="B949" s="1">
        <f ca="1">IFERROR(__xludf.DUMMYFUNCTION("""COMPUTED_VALUE"""),3696.95)</f>
        <v>3696.95</v>
      </c>
    </row>
    <row r="950" spans="1:2" x14ac:dyDescent="0.35">
      <c r="A950" s="2">
        <f ca="1">IFERROR(__xludf.DUMMYFUNCTION("""COMPUTED_VALUE"""),45245.6458333333)</f>
        <v>45245.645833333299</v>
      </c>
      <c r="B950" s="1">
        <f ca="1">IFERROR(__xludf.DUMMYFUNCTION("""COMPUTED_VALUE"""),3810.03)</f>
        <v>3810.03</v>
      </c>
    </row>
    <row r="951" spans="1:2" x14ac:dyDescent="0.35">
      <c r="A951" s="2">
        <f ca="1">IFERROR(__xludf.DUMMYFUNCTION("""COMPUTED_VALUE"""),45246.6458333333)</f>
        <v>45246.645833333299</v>
      </c>
      <c r="B951" s="1">
        <f ca="1">IFERROR(__xludf.DUMMYFUNCTION("""COMPUTED_VALUE"""),3875.27)</f>
        <v>3875.27</v>
      </c>
    </row>
    <row r="952" spans="1:2" x14ac:dyDescent="0.35">
      <c r="A952" s="2">
        <f ca="1">IFERROR(__xludf.DUMMYFUNCTION("""COMPUTED_VALUE"""),45247.6458333333)</f>
        <v>45247.645833333299</v>
      </c>
      <c r="B952" s="1">
        <f ca="1">IFERROR(__xludf.DUMMYFUNCTION("""COMPUTED_VALUE"""),3866.57)</f>
        <v>3866.57</v>
      </c>
    </row>
    <row r="953" spans="1:2" x14ac:dyDescent="0.35">
      <c r="A953" s="2">
        <f ca="1">IFERROR(__xludf.DUMMYFUNCTION("""COMPUTED_VALUE"""),45250.6458333333)</f>
        <v>45250.645833333299</v>
      </c>
      <c r="B953" s="1">
        <f ca="1">IFERROR(__xludf.DUMMYFUNCTION("""COMPUTED_VALUE"""),3879.62)</f>
        <v>3879.62</v>
      </c>
    </row>
    <row r="954" spans="1:2" x14ac:dyDescent="0.35">
      <c r="A954" s="2">
        <f ca="1">IFERROR(__xludf.DUMMYFUNCTION("""COMPUTED_VALUE"""),45251.6458333333)</f>
        <v>45251.645833333299</v>
      </c>
      <c r="B954" s="1">
        <f ca="1">IFERROR(__xludf.DUMMYFUNCTION("""COMPUTED_VALUE"""),3931.82)</f>
        <v>3931.82</v>
      </c>
    </row>
    <row r="955" spans="1:2" x14ac:dyDescent="0.35">
      <c r="A955" s="2">
        <f ca="1">IFERROR(__xludf.DUMMYFUNCTION("""COMPUTED_VALUE"""),45252.6458333333)</f>
        <v>45252.645833333299</v>
      </c>
      <c r="B955" s="1">
        <f ca="1">IFERROR(__xludf.DUMMYFUNCTION("""COMPUTED_VALUE"""),3957.91)</f>
        <v>3957.91</v>
      </c>
    </row>
    <row r="956" spans="1:2" x14ac:dyDescent="0.35">
      <c r="A956" s="2">
        <f ca="1">IFERROR(__xludf.DUMMYFUNCTION("""COMPUTED_VALUE"""),45253.6458333333)</f>
        <v>45253.645833333299</v>
      </c>
      <c r="B956" s="1">
        <f ca="1">IFERROR(__xludf.DUMMYFUNCTION("""COMPUTED_VALUE"""),3962.26)</f>
        <v>3962.26</v>
      </c>
    </row>
    <row r="957" spans="1:2" x14ac:dyDescent="0.35">
      <c r="A957" s="2">
        <f ca="1">IFERROR(__xludf.DUMMYFUNCTION("""COMPUTED_VALUE"""),45254.6458333333)</f>
        <v>45254.645833333299</v>
      </c>
      <c r="B957" s="1">
        <f ca="1">IFERROR(__xludf.DUMMYFUNCTION("""COMPUTED_VALUE"""),3962.26)</f>
        <v>3962.26</v>
      </c>
    </row>
    <row r="958" spans="1:2" x14ac:dyDescent="0.35">
      <c r="A958" s="2">
        <f ca="1">IFERROR(__xludf.DUMMYFUNCTION("""COMPUTED_VALUE"""),45257.6458333333)</f>
        <v>45257.645833333299</v>
      </c>
      <c r="B958" s="1">
        <f ca="1">IFERROR(__xludf.DUMMYFUNCTION("""COMPUTED_VALUE"""),3914.42)</f>
        <v>3914.42</v>
      </c>
    </row>
    <row r="959" spans="1:2" x14ac:dyDescent="0.35">
      <c r="A959" s="2">
        <f ca="1">IFERROR(__xludf.DUMMYFUNCTION("""COMPUTED_VALUE"""),45258.6458333333)</f>
        <v>45258.645833333299</v>
      </c>
      <c r="B959" s="1">
        <f ca="1">IFERROR(__xludf.DUMMYFUNCTION("""COMPUTED_VALUE"""),3888.32)</f>
        <v>3888.32</v>
      </c>
    </row>
    <row r="960" spans="1:2" x14ac:dyDescent="0.35">
      <c r="A960" s="2">
        <f ca="1">IFERROR(__xludf.DUMMYFUNCTION("""COMPUTED_VALUE"""),45259.6458333333)</f>
        <v>45259.645833333299</v>
      </c>
      <c r="B960" s="1">
        <f ca="1">IFERROR(__xludf.DUMMYFUNCTION("""COMPUTED_VALUE"""),3923.12)</f>
        <v>3923.12</v>
      </c>
    </row>
    <row r="961" spans="1:2" x14ac:dyDescent="0.35">
      <c r="A961" s="2">
        <f ca="1">IFERROR(__xludf.DUMMYFUNCTION("""COMPUTED_VALUE"""),45260.6458333333)</f>
        <v>45260.645833333299</v>
      </c>
      <c r="B961" s="1">
        <f ca="1">IFERROR(__xludf.DUMMYFUNCTION("""COMPUTED_VALUE"""),3888.32)</f>
        <v>3888.32</v>
      </c>
    </row>
    <row r="962" spans="1:2" x14ac:dyDescent="0.35">
      <c r="A962" s="2">
        <f ca="1">IFERROR(__xludf.DUMMYFUNCTION("""COMPUTED_VALUE"""),45261.6458333333)</f>
        <v>45261.645833333299</v>
      </c>
      <c r="B962" s="1">
        <f ca="1">IFERROR(__xludf.DUMMYFUNCTION("""COMPUTED_VALUE"""),3883.97)</f>
        <v>3883.97</v>
      </c>
    </row>
    <row r="963" spans="1:2" x14ac:dyDescent="0.35">
      <c r="A963" s="2">
        <f ca="1">IFERROR(__xludf.DUMMYFUNCTION("""COMPUTED_VALUE"""),45264.6458333333)</f>
        <v>45264.645833333299</v>
      </c>
      <c r="B963" s="1">
        <f ca="1">IFERROR(__xludf.DUMMYFUNCTION("""COMPUTED_VALUE"""),3796.99)</f>
        <v>3796.99</v>
      </c>
    </row>
    <row r="964" spans="1:2" x14ac:dyDescent="0.35">
      <c r="A964" s="2">
        <f ca="1">IFERROR(__xludf.DUMMYFUNCTION("""COMPUTED_VALUE"""),45265.6458333333)</f>
        <v>45265.645833333299</v>
      </c>
      <c r="B964" s="1">
        <f ca="1">IFERROR(__xludf.DUMMYFUNCTION("""COMPUTED_VALUE"""),3801.33)</f>
        <v>3801.33</v>
      </c>
    </row>
    <row r="965" spans="1:2" x14ac:dyDescent="0.35">
      <c r="A965" s="2">
        <f ca="1">IFERROR(__xludf.DUMMYFUNCTION("""COMPUTED_VALUE"""),45266.6458333333)</f>
        <v>45266.645833333299</v>
      </c>
      <c r="B965" s="1">
        <f ca="1">IFERROR(__xludf.DUMMYFUNCTION("""COMPUTED_VALUE"""),3827.43)</f>
        <v>3827.43</v>
      </c>
    </row>
    <row r="966" spans="1:2" x14ac:dyDescent="0.35">
      <c r="A966" s="2">
        <f ca="1">IFERROR(__xludf.DUMMYFUNCTION("""COMPUTED_VALUE"""),45267.6458333333)</f>
        <v>45267.645833333299</v>
      </c>
      <c r="B966" s="1">
        <f ca="1">IFERROR(__xludf.DUMMYFUNCTION("""COMPUTED_VALUE"""),3805.68)</f>
        <v>3805.68</v>
      </c>
    </row>
    <row r="967" spans="1:2" x14ac:dyDescent="0.35">
      <c r="A967" s="2">
        <f ca="1">IFERROR(__xludf.DUMMYFUNCTION("""COMPUTED_VALUE"""),45268.6458333333)</f>
        <v>45268.645833333299</v>
      </c>
      <c r="B967" s="1">
        <f ca="1">IFERROR(__xludf.DUMMYFUNCTION("""COMPUTED_VALUE"""),3853.53)</f>
        <v>3853.53</v>
      </c>
    </row>
    <row r="968" spans="1:2" x14ac:dyDescent="0.35">
      <c r="A968" s="2">
        <f ca="1">IFERROR(__xludf.DUMMYFUNCTION("""COMPUTED_VALUE"""),45271.6458333333)</f>
        <v>45271.645833333299</v>
      </c>
      <c r="B968" s="1">
        <f ca="1">IFERROR(__xludf.DUMMYFUNCTION("""COMPUTED_VALUE"""),3770.89)</f>
        <v>3770.89</v>
      </c>
    </row>
    <row r="969" spans="1:2" x14ac:dyDescent="0.35">
      <c r="A969" s="2">
        <f ca="1">IFERROR(__xludf.DUMMYFUNCTION("""COMPUTED_VALUE"""),45272.6458333333)</f>
        <v>45272.645833333299</v>
      </c>
      <c r="B969" s="1">
        <f ca="1">IFERROR(__xludf.DUMMYFUNCTION("""COMPUTED_VALUE"""),3775.24)</f>
        <v>3775.24</v>
      </c>
    </row>
    <row r="970" spans="1:2" x14ac:dyDescent="0.35">
      <c r="A970" s="2">
        <f ca="1">IFERROR(__xludf.DUMMYFUNCTION("""COMPUTED_VALUE"""),45273.6458333333)</f>
        <v>45273.645833333299</v>
      </c>
      <c r="B970" s="1">
        <f ca="1">IFERROR(__xludf.DUMMYFUNCTION("""COMPUTED_VALUE"""),3792.64)</f>
        <v>3792.64</v>
      </c>
    </row>
    <row r="971" spans="1:2" x14ac:dyDescent="0.35">
      <c r="A971" s="2">
        <f ca="1">IFERROR(__xludf.DUMMYFUNCTION("""COMPUTED_VALUE"""),45274.6458333333)</f>
        <v>45274.645833333299</v>
      </c>
      <c r="B971" s="1">
        <f ca="1">IFERROR(__xludf.DUMMYFUNCTION("""COMPUTED_VALUE"""),3801.33)</f>
        <v>3801.33</v>
      </c>
    </row>
    <row r="972" spans="1:2" x14ac:dyDescent="0.35">
      <c r="A972" s="2">
        <f ca="1">IFERROR(__xludf.DUMMYFUNCTION("""COMPUTED_VALUE"""),45275.6458333333)</f>
        <v>45275.645833333299</v>
      </c>
      <c r="B972" s="1">
        <f ca="1">IFERROR(__xludf.DUMMYFUNCTION("""COMPUTED_VALUE"""),3801.33)</f>
        <v>3801.33</v>
      </c>
    </row>
    <row r="973" spans="1:2" x14ac:dyDescent="0.35">
      <c r="A973" s="2">
        <f ca="1">IFERROR(__xludf.DUMMYFUNCTION("""COMPUTED_VALUE"""),45278.6458333333)</f>
        <v>45278.645833333299</v>
      </c>
      <c r="B973" s="1">
        <f ca="1">IFERROR(__xludf.DUMMYFUNCTION("""COMPUTED_VALUE"""),3923.12)</f>
        <v>3923.12</v>
      </c>
    </row>
    <row r="974" spans="1:2" x14ac:dyDescent="0.35">
      <c r="A974" s="2">
        <f ca="1">IFERROR(__xludf.DUMMYFUNCTION("""COMPUTED_VALUE"""),45279.6458333333)</f>
        <v>45279.645833333299</v>
      </c>
      <c r="B974" s="1">
        <f ca="1">IFERROR(__xludf.DUMMYFUNCTION("""COMPUTED_VALUE"""),3931.82)</f>
        <v>3931.82</v>
      </c>
    </row>
    <row r="975" spans="1:2" x14ac:dyDescent="0.35">
      <c r="A975" s="2">
        <f ca="1">IFERROR(__xludf.DUMMYFUNCTION("""COMPUTED_VALUE"""),45280.6458333333)</f>
        <v>45280.645833333299</v>
      </c>
      <c r="B975" s="1">
        <f ca="1">IFERROR(__xludf.DUMMYFUNCTION("""COMPUTED_VALUE"""),3949.21)</f>
        <v>3949.21</v>
      </c>
    </row>
    <row r="976" spans="1:2" x14ac:dyDescent="0.35">
      <c r="A976" s="2">
        <f ca="1">IFERROR(__xludf.DUMMYFUNCTION("""COMPUTED_VALUE"""),45281.6458333333)</f>
        <v>45281.645833333299</v>
      </c>
      <c r="B976" s="1">
        <f ca="1">IFERROR(__xludf.DUMMYFUNCTION("""COMPUTED_VALUE"""),3910.07)</f>
        <v>3910.07</v>
      </c>
    </row>
    <row r="977" spans="1:2" x14ac:dyDescent="0.35">
      <c r="A977" s="2">
        <f ca="1">IFERROR(__xludf.DUMMYFUNCTION("""COMPUTED_VALUE"""),45282.6458333333)</f>
        <v>45282.645833333299</v>
      </c>
      <c r="B977" s="1">
        <f ca="1">IFERROR(__xludf.DUMMYFUNCTION("""COMPUTED_VALUE"""),3905.72)</f>
        <v>3905.72</v>
      </c>
    </row>
    <row r="978" spans="1:2" x14ac:dyDescent="0.35">
      <c r="A978" s="2">
        <f ca="1">IFERROR(__xludf.DUMMYFUNCTION("""COMPUTED_VALUE"""),45286.6458333333)</f>
        <v>45286.645833333299</v>
      </c>
      <c r="B978" s="1">
        <f ca="1">IFERROR(__xludf.DUMMYFUNCTION("""COMPUTED_VALUE"""),3844.83)</f>
        <v>3844.83</v>
      </c>
    </row>
    <row r="979" spans="1:2" x14ac:dyDescent="0.35">
      <c r="A979" s="2">
        <f ca="1">IFERROR(__xludf.DUMMYFUNCTION("""COMPUTED_VALUE"""),45287.6458333333)</f>
        <v>45287.645833333299</v>
      </c>
      <c r="B979" s="1">
        <f ca="1">IFERROR(__xludf.DUMMYFUNCTION("""COMPUTED_VALUE"""),3823.08)</f>
        <v>3823.08</v>
      </c>
    </row>
    <row r="980" spans="1:2" x14ac:dyDescent="0.35">
      <c r="A980" s="2">
        <f ca="1">IFERROR(__xludf.DUMMYFUNCTION("""COMPUTED_VALUE"""),45288.6458333333)</f>
        <v>45288.645833333299</v>
      </c>
      <c r="B980" s="1">
        <f ca="1">IFERROR(__xludf.DUMMYFUNCTION("""COMPUTED_VALUE"""),3901.37)</f>
        <v>3901.37</v>
      </c>
    </row>
    <row r="981" spans="1:2" x14ac:dyDescent="0.35">
      <c r="A981" s="2">
        <f ca="1">IFERROR(__xludf.DUMMYFUNCTION("""COMPUTED_VALUE"""),45293.6458333333)</f>
        <v>45293.645833333299</v>
      </c>
      <c r="B981" s="1">
        <f ca="1">IFERROR(__xludf.DUMMYFUNCTION("""COMPUTED_VALUE"""),3892.67)</f>
        <v>3892.67</v>
      </c>
    </row>
    <row r="982" spans="1:2" x14ac:dyDescent="0.35">
      <c r="A982" s="2">
        <f ca="1">IFERROR(__xludf.DUMMYFUNCTION("""COMPUTED_VALUE"""),45294.6458333333)</f>
        <v>45294.645833333299</v>
      </c>
      <c r="B982" s="1">
        <f ca="1">IFERROR(__xludf.DUMMYFUNCTION("""COMPUTED_VALUE"""),3966.61)</f>
        <v>3966.61</v>
      </c>
    </row>
    <row r="983" spans="1:2" x14ac:dyDescent="0.35">
      <c r="A983" s="2">
        <f ca="1">IFERROR(__xludf.DUMMYFUNCTION("""COMPUTED_VALUE"""),45295.6458333333)</f>
        <v>45295.645833333299</v>
      </c>
      <c r="B983" s="1">
        <f ca="1">IFERROR(__xludf.DUMMYFUNCTION("""COMPUTED_VALUE"""),3905.72)</f>
        <v>3905.72</v>
      </c>
    </row>
    <row r="984" spans="1:2" x14ac:dyDescent="0.35">
      <c r="A984" s="2">
        <f ca="1">IFERROR(__xludf.DUMMYFUNCTION("""COMPUTED_VALUE"""),45296.6458333333)</f>
        <v>45296.645833333299</v>
      </c>
      <c r="B984" s="1">
        <f ca="1">IFERROR(__xludf.DUMMYFUNCTION("""COMPUTED_VALUE"""),3901.37)</f>
        <v>3901.37</v>
      </c>
    </row>
    <row r="985" spans="1:2" x14ac:dyDescent="0.35">
      <c r="A985" s="2">
        <f ca="1">IFERROR(__xludf.DUMMYFUNCTION("""COMPUTED_VALUE"""),45299.6458333333)</f>
        <v>45299.645833333299</v>
      </c>
      <c r="B985" s="1">
        <f ca="1">IFERROR(__xludf.DUMMYFUNCTION("""COMPUTED_VALUE"""),3936.16)</f>
        <v>3936.16</v>
      </c>
    </row>
    <row r="986" spans="1:2" x14ac:dyDescent="0.35">
      <c r="A986" s="2">
        <f ca="1">IFERROR(__xludf.DUMMYFUNCTION("""COMPUTED_VALUE"""),45300.6458333333)</f>
        <v>45300.645833333299</v>
      </c>
      <c r="B986" s="1">
        <f ca="1">IFERROR(__xludf.DUMMYFUNCTION("""COMPUTED_VALUE"""),3949.21)</f>
        <v>3949.21</v>
      </c>
    </row>
    <row r="987" spans="1:2" x14ac:dyDescent="0.35">
      <c r="A987" s="2">
        <f ca="1">IFERROR(__xludf.DUMMYFUNCTION("""COMPUTED_VALUE"""),45301.6458333333)</f>
        <v>45301.645833333299</v>
      </c>
      <c r="B987" s="1">
        <f ca="1">IFERROR(__xludf.DUMMYFUNCTION("""COMPUTED_VALUE"""),3910.07)</f>
        <v>3910.07</v>
      </c>
    </row>
    <row r="988" spans="1:2" x14ac:dyDescent="0.35">
      <c r="A988" s="2">
        <f ca="1">IFERROR(__xludf.DUMMYFUNCTION("""COMPUTED_VALUE"""),45302.6458333333)</f>
        <v>45302.645833333299</v>
      </c>
      <c r="B988" s="1">
        <f ca="1">IFERROR(__xludf.DUMMYFUNCTION("""COMPUTED_VALUE"""),3949.21)</f>
        <v>3949.21</v>
      </c>
    </row>
    <row r="989" spans="1:2" x14ac:dyDescent="0.35">
      <c r="A989" s="2">
        <f ca="1">IFERROR(__xludf.DUMMYFUNCTION("""COMPUTED_VALUE"""),45303.6458333333)</f>
        <v>45303.645833333299</v>
      </c>
      <c r="B989" s="1">
        <f ca="1">IFERROR(__xludf.DUMMYFUNCTION("""COMPUTED_VALUE"""),3901.37)</f>
        <v>3901.37</v>
      </c>
    </row>
    <row r="990" spans="1:2" x14ac:dyDescent="0.35">
      <c r="A990" s="2">
        <f ca="1">IFERROR(__xludf.DUMMYFUNCTION("""COMPUTED_VALUE"""),45306.6458333333)</f>
        <v>45306.645833333299</v>
      </c>
      <c r="B990" s="1">
        <f ca="1">IFERROR(__xludf.DUMMYFUNCTION("""COMPUTED_VALUE"""),3923.12)</f>
        <v>3923.12</v>
      </c>
    </row>
    <row r="991" spans="1:2" x14ac:dyDescent="0.35">
      <c r="A991" s="2">
        <f ca="1">IFERROR(__xludf.DUMMYFUNCTION("""COMPUTED_VALUE"""),45307.6458333333)</f>
        <v>45307.645833333299</v>
      </c>
      <c r="B991" s="1">
        <f ca="1">IFERROR(__xludf.DUMMYFUNCTION("""COMPUTED_VALUE"""),3923.12)</f>
        <v>3923.12</v>
      </c>
    </row>
    <row r="992" spans="1:2" x14ac:dyDescent="0.35">
      <c r="A992" s="2">
        <f ca="1">IFERROR(__xludf.DUMMYFUNCTION("""COMPUTED_VALUE"""),45308.6458333333)</f>
        <v>45308.645833333299</v>
      </c>
      <c r="B992" s="1">
        <f ca="1">IFERROR(__xludf.DUMMYFUNCTION("""COMPUTED_VALUE"""),3931.82)</f>
        <v>3931.82</v>
      </c>
    </row>
    <row r="993" spans="1:2" x14ac:dyDescent="0.35">
      <c r="A993" s="2">
        <f ca="1">IFERROR(__xludf.DUMMYFUNCTION("""COMPUTED_VALUE"""),45309.6458333333)</f>
        <v>45309.645833333299</v>
      </c>
      <c r="B993" s="1">
        <f ca="1">IFERROR(__xludf.DUMMYFUNCTION("""COMPUTED_VALUE"""),3914.42)</f>
        <v>3914.42</v>
      </c>
    </row>
    <row r="994" spans="1:2" x14ac:dyDescent="0.35">
      <c r="A994" s="2">
        <f ca="1">IFERROR(__xludf.DUMMYFUNCTION("""COMPUTED_VALUE"""),45310.6458333333)</f>
        <v>45310.645833333299</v>
      </c>
      <c r="B994" s="1">
        <f ca="1">IFERROR(__xludf.DUMMYFUNCTION("""COMPUTED_VALUE"""),3914.42)</f>
        <v>3914.42</v>
      </c>
    </row>
    <row r="995" spans="1:2" x14ac:dyDescent="0.35">
      <c r="A995" s="2">
        <f ca="1">IFERROR(__xludf.DUMMYFUNCTION("""COMPUTED_VALUE"""),45313.6458333333)</f>
        <v>45313.645833333299</v>
      </c>
      <c r="B995" s="1">
        <f ca="1">IFERROR(__xludf.DUMMYFUNCTION("""COMPUTED_VALUE"""),3931.82)</f>
        <v>3931.82</v>
      </c>
    </row>
    <row r="996" spans="1:2" x14ac:dyDescent="0.35">
      <c r="A996" s="2">
        <f ca="1">IFERROR(__xludf.DUMMYFUNCTION("""COMPUTED_VALUE"""),45314.6458333333)</f>
        <v>45314.645833333299</v>
      </c>
      <c r="B996" s="1">
        <f ca="1">IFERROR(__xludf.DUMMYFUNCTION("""COMPUTED_VALUE"""),3914.42)</f>
        <v>3914.42</v>
      </c>
    </row>
    <row r="997" spans="1:2" x14ac:dyDescent="0.35">
      <c r="A997" s="2">
        <f ca="1">IFERROR(__xludf.DUMMYFUNCTION("""COMPUTED_VALUE"""),45315.6458333333)</f>
        <v>45315.645833333299</v>
      </c>
      <c r="B997" s="1">
        <f ca="1">IFERROR(__xludf.DUMMYFUNCTION("""COMPUTED_VALUE"""),3914.42)</f>
        <v>3914.42</v>
      </c>
    </row>
    <row r="998" spans="1:2" x14ac:dyDescent="0.35">
      <c r="A998" s="2">
        <f ca="1">IFERROR(__xludf.DUMMYFUNCTION("""COMPUTED_VALUE"""),45316.6458333333)</f>
        <v>45316.645833333299</v>
      </c>
      <c r="B998" s="1">
        <f ca="1">IFERROR(__xludf.DUMMYFUNCTION("""COMPUTED_VALUE"""),3892.67)</f>
        <v>3892.67</v>
      </c>
    </row>
    <row r="999" spans="1:2" x14ac:dyDescent="0.35">
      <c r="A999" s="2">
        <f ca="1">IFERROR(__xludf.DUMMYFUNCTION("""COMPUTED_VALUE"""),45317.6458333333)</f>
        <v>45317.645833333299</v>
      </c>
      <c r="B999" s="1">
        <f ca="1">IFERROR(__xludf.DUMMYFUNCTION("""COMPUTED_VALUE"""),3897.02)</f>
        <v>3897.02</v>
      </c>
    </row>
    <row r="1000" spans="1:2" x14ac:dyDescent="0.35">
      <c r="A1000" s="2">
        <f ca="1">IFERROR(__xludf.DUMMYFUNCTION("""COMPUTED_VALUE"""),45320.6458333333)</f>
        <v>45320.645833333299</v>
      </c>
      <c r="B1000" s="1">
        <f ca="1">IFERROR(__xludf.DUMMYFUNCTION("""COMPUTED_VALUE"""),3910.07)</f>
        <v>3910.07</v>
      </c>
    </row>
    <row r="1001" spans="1:2" x14ac:dyDescent="0.35">
      <c r="A1001" s="2">
        <f ca="1">IFERROR(__xludf.DUMMYFUNCTION("""COMPUTED_VALUE"""),45321.6458333333)</f>
        <v>45321.645833333299</v>
      </c>
      <c r="B1001" s="1">
        <f ca="1">IFERROR(__xludf.DUMMYFUNCTION("""COMPUTED_VALUE"""),3918.77)</f>
        <v>3918.77</v>
      </c>
    </row>
    <row r="1002" spans="1:2" x14ac:dyDescent="0.35">
      <c r="A1002" s="2">
        <f ca="1">IFERROR(__xludf.DUMMYFUNCTION("""COMPUTED_VALUE"""),45322.6458333333)</f>
        <v>45322.645833333299</v>
      </c>
      <c r="B1002" s="1">
        <f ca="1">IFERROR(__xludf.DUMMYFUNCTION("""COMPUTED_VALUE"""),3892.67)</f>
        <v>3892.67</v>
      </c>
    </row>
    <row r="1003" spans="1:2" x14ac:dyDescent="0.35">
      <c r="A1003" s="2">
        <f ca="1">IFERROR(__xludf.DUMMYFUNCTION("""COMPUTED_VALUE"""),45323.6458333333)</f>
        <v>45323.645833333299</v>
      </c>
      <c r="B1003" s="1">
        <f ca="1">IFERROR(__xludf.DUMMYFUNCTION("""COMPUTED_VALUE"""),3901.37)</f>
        <v>3901.37</v>
      </c>
    </row>
    <row r="1004" spans="1:2" x14ac:dyDescent="0.35">
      <c r="A1004" s="2">
        <f ca="1">IFERROR(__xludf.DUMMYFUNCTION("""COMPUTED_VALUE"""),45324.6458333333)</f>
        <v>45324.645833333299</v>
      </c>
      <c r="B1004" s="1">
        <f ca="1">IFERROR(__xludf.DUMMYFUNCTION("""COMPUTED_VALUE"""),3901.37)</f>
        <v>3901.37</v>
      </c>
    </row>
    <row r="1005" spans="1:2" x14ac:dyDescent="0.35">
      <c r="A1005" s="2">
        <f ca="1">IFERROR(__xludf.DUMMYFUNCTION("""COMPUTED_VALUE"""),45327.6458333333)</f>
        <v>45327.645833333299</v>
      </c>
      <c r="B1005" s="1">
        <f ca="1">IFERROR(__xludf.DUMMYFUNCTION("""COMPUTED_VALUE"""),3879.62)</f>
        <v>3879.62</v>
      </c>
    </row>
    <row r="1006" spans="1:2" x14ac:dyDescent="0.35">
      <c r="A1006" s="2">
        <f ca="1">IFERROR(__xludf.DUMMYFUNCTION("""COMPUTED_VALUE"""),45328.6458333333)</f>
        <v>45328.645833333299</v>
      </c>
      <c r="B1006" s="1">
        <f ca="1">IFERROR(__xludf.DUMMYFUNCTION("""COMPUTED_VALUE"""),3905.72)</f>
        <v>3905.72</v>
      </c>
    </row>
    <row r="1007" spans="1:2" x14ac:dyDescent="0.35">
      <c r="A1007" s="2">
        <f ca="1">IFERROR(__xludf.DUMMYFUNCTION("""COMPUTED_VALUE"""),45329.6458333333)</f>
        <v>45329.645833333299</v>
      </c>
      <c r="B1007" s="1">
        <f ca="1">IFERROR(__xludf.DUMMYFUNCTION("""COMPUTED_VALUE"""),3914.42)</f>
        <v>3914.42</v>
      </c>
    </row>
    <row r="1008" spans="1:2" x14ac:dyDescent="0.35">
      <c r="A1008" s="2">
        <f ca="1">IFERROR(__xludf.DUMMYFUNCTION("""COMPUTED_VALUE"""),45330.6458333333)</f>
        <v>45330.645833333299</v>
      </c>
      <c r="B1008" s="1">
        <f ca="1">IFERROR(__xludf.DUMMYFUNCTION("""COMPUTED_VALUE"""),3957.91)</f>
        <v>3957.91</v>
      </c>
    </row>
    <row r="1009" spans="1:2" x14ac:dyDescent="0.35">
      <c r="A1009" s="2">
        <f ca="1">IFERROR(__xludf.DUMMYFUNCTION("""COMPUTED_VALUE"""),45335.6458333333)</f>
        <v>45335.645833333299</v>
      </c>
      <c r="B1009" s="1">
        <f ca="1">IFERROR(__xludf.DUMMYFUNCTION("""COMPUTED_VALUE"""),3975.31)</f>
        <v>3975.31</v>
      </c>
    </row>
    <row r="1010" spans="1:2" x14ac:dyDescent="0.35">
      <c r="A1010" s="2">
        <f ca="1">IFERROR(__xludf.DUMMYFUNCTION("""COMPUTED_VALUE"""),45336.6458333333)</f>
        <v>45336.645833333299</v>
      </c>
      <c r="B1010" s="1">
        <f ca="1">IFERROR(__xludf.DUMMYFUNCTION("""COMPUTED_VALUE"""),3897.02)</f>
        <v>3897.02</v>
      </c>
    </row>
    <row r="1011" spans="1:2" x14ac:dyDescent="0.35">
      <c r="A1011" s="2">
        <f ca="1">IFERROR(__xludf.DUMMYFUNCTION("""COMPUTED_VALUE"""),45337.6458333333)</f>
        <v>45337.645833333299</v>
      </c>
      <c r="B1011" s="1">
        <f ca="1">IFERROR(__xludf.DUMMYFUNCTION("""COMPUTED_VALUE"""),4044.9)</f>
        <v>4044.9</v>
      </c>
    </row>
    <row r="1012" spans="1:2" x14ac:dyDescent="0.35">
      <c r="A1012" s="2">
        <f ca="1">IFERROR(__xludf.DUMMYFUNCTION("""COMPUTED_VALUE"""),45338.6458333333)</f>
        <v>45338.645833333299</v>
      </c>
      <c r="B1012" s="1">
        <f ca="1">IFERROR(__xludf.DUMMYFUNCTION("""COMPUTED_VALUE"""),4049.25)</f>
        <v>4049.25</v>
      </c>
    </row>
    <row r="1013" spans="1:2" x14ac:dyDescent="0.35">
      <c r="A1013" s="2">
        <f ca="1">IFERROR(__xludf.DUMMYFUNCTION("""COMPUTED_VALUE"""),45341.6458333333)</f>
        <v>45341.645833333299</v>
      </c>
      <c r="B1013" s="1">
        <f ca="1">IFERROR(__xludf.DUMMYFUNCTION("""COMPUTED_VALUE"""),3997.06)</f>
        <v>3997.06</v>
      </c>
    </row>
    <row r="1014" spans="1:2" x14ac:dyDescent="0.35">
      <c r="A1014" s="2">
        <f ca="1">IFERROR(__xludf.DUMMYFUNCTION("""COMPUTED_VALUE"""),45342.6458333333)</f>
        <v>45342.645833333299</v>
      </c>
      <c r="B1014" s="1">
        <f ca="1">IFERROR(__xludf.DUMMYFUNCTION("""COMPUTED_VALUE"""),3992.71)</f>
        <v>3992.71</v>
      </c>
    </row>
    <row r="1015" spans="1:2" x14ac:dyDescent="0.35">
      <c r="A1015" s="2">
        <f ca="1">IFERROR(__xludf.DUMMYFUNCTION("""COMPUTED_VALUE"""),45343.6458333333)</f>
        <v>45343.645833333299</v>
      </c>
      <c r="B1015" s="1">
        <f ca="1">IFERROR(__xludf.DUMMYFUNCTION("""COMPUTED_VALUE"""),3975.31)</f>
        <v>3975.31</v>
      </c>
    </row>
    <row r="1016" spans="1:2" x14ac:dyDescent="0.35">
      <c r="A1016" s="2">
        <f ca="1">IFERROR(__xludf.DUMMYFUNCTION("""COMPUTED_VALUE"""),45344.6458333333)</f>
        <v>45344.645833333299</v>
      </c>
      <c r="B1016" s="1">
        <f ca="1">IFERROR(__xludf.DUMMYFUNCTION("""COMPUTED_VALUE"""),3940.51)</f>
        <v>3940.51</v>
      </c>
    </row>
    <row r="1017" spans="1:2" x14ac:dyDescent="0.35">
      <c r="A1017" s="2">
        <f ca="1">IFERROR(__xludf.DUMMYFUNCTION("""COMPUTED_VALUE"""),45345.6458333333)</f>
        <v>45345.645833333299</v>
      </c>
      <c r="B1017" s="1">
        <f ca="1">IFERROR(__xludf.DUMMYFUNCTION("""COMPUTED_VALUE"""),3897.02)</f>
        <v>3897.02</v>
      </c>
    </row>
    <row r="1018" spans="1:2" x14ac:dyDescent="0.35">
      <c r="A1018" s="2">
        <f ca="1">IFERROR(__xludf.DUMMYFUNCTION("""COMPUTED_VALUE"""),45348.6458333333)</f>
        <v>45348.645833333299</v>
      </c>
      <c r="B1018" s="1">
        <f ca="1">IFERROR(__xludf.DUMMYFUNCTION("""COMPUTED_VALUE"""),3866.57)</f>
        <v>3866.57</v>
      </c>
    </row>
    <row r="1019" spans="1:2" x14ac:dyDescent="0.35">
      <c r="A1019" s="2">
        <f ca="1">IFERROR(__xludf.DUMMYFUNCTION("""COMPUTED_VALUE"""),45349.6458333333)</f>
        <v>45349.645833333299</v>
      </c>
      <c r="B1019" s="1">
        <f ca="1">IFERROR(__xludf.DUMMYFUNCTION("""COMPUTED_VALUE"""),3827.43)</f>
        <v>3827.43</v>
      </c>
    </row>
    <row r="1020" spans="1:2" x14ac:dyDescent="0.35">
      <c r="A1020" s="2">
        <f ca="1">IFERROR(__xludf.DUMMYFUNCTION("""COMPUTED_VALUE"""),45350.6458333333)</f>
        <v>45350.645833333299</v>
      </c>
      <c r="B1020" s="1">
        <f ca="1">IFERROR(__xludf.DUMMYFUNCTION("""COMPUTED_VALUE"""),3853.53)</f>
        <v>3853.53</v>
      </c>
    </row>
    <row r="1021" spans="1:2" x14ac:dyDescent="0.35">
      <c r="A1021" s="2">
        <f ca="1">IFERROR(__xludf.DUMMYFUNCTION("""COMPUTED_VALUE"""),45351.6458333333)</f>
        <v>45351.645833333299</v>
      </c>
      <c r="B1021" s="1">
        <f ca="1">IFERROR(__xludf.DUMMYFUNCTION("""COMPUTED_VALUE"""),3831.78)</f>
        <v>3831.78</v>
      </c>
    </row>
    <row r="1022" spans="1:2" x14ac:dyDescent="0.35">
      <c r="A1022" s="2">
        <f ca="1">IFERROR(__xludf.DUMMYFUNCTION("""COMPUTED_VALUE"""),45355.6458333333)</f>
        <v>45355.645833333299</v>
      </c>
      <c r="B1022" s="1">
        <f ca="1">IFERROR(__xludf.DUMMYFUNCTION("""COMPUTED_VALUE"""),3801.33)</f>
        <v>3801.33</v>
      </c>
    </row>
    <row r="1023" spans="1:2" x14ac:dyDescent="0.35">
      <c r="A1023" s="2">
        <f ca="1">IFERROR(__xludf.DUMMYFUNCTION("""COMPUTED_VALUE"""),45356.6458333333)</f>
        <v>45356.645833333299</v>
      </c>
      <c r="B1023" s="1">
        <f ca="1">IFERROR(__xludf.DUMMYFUNCTION("""COMPUTED_VALUE"""),3770.89)</f>
        <v>3770.89</v>
      </c>
    </row>
    <row r="1024" spans="1:2" x14ac:dyDescent="0.35">
      <c r="A1024" s="2">
        <f ca="1">IFERROR(__xludf.DUMMYFUNCTION("""COMPUTED_VALUE"""),45357.6458333333)</f>
        <v>45357.645833333299</v>
      </c>
      <c r="B1024" s="1">
        <f ca="1">IFERROR(__xludf.DUMMYFUNCTION("""COMPUTED_VALUE"""),3736.09)</f>
        <v>3736.09</v>
      </c>
    </row>
    <row r="1025" spans="1:2" x14ac:dyDescent="0.35">
      <c r="A1025" s="2">
        <f ca="1">IFERROR(__xludf.DUMMYFUNCTION("""COMPUTED_VALUE"""),45358.6458333333)</f>
        <v>45358.645833333299</v>
      </c>
      <c r="B1025" s="1">
        <f ca="1">IFERROR(__xludf.DUMMYFUNCTION("""COMPUTED_VALUE"""),3683.9)</f>
        <v>3683.9</v>
      </c>
    </row>
    <row r="1026" spans="1:2" x14ac:dyDescent="0.35">
      <c r="A1026" s="2">
        <f ca="1">IFERROR(__xludf.DUMMYFUNCTION("""COMPUTED_VALUE"""),45359.6458333333)</f>
        <v>45359.645833333299</v>
      </c>
      <c r="B1026" s="1">
        <f ca="1">IFERROR(__xludf.DUMMYFUNCTION("""COMPUTED_VALUE"""),3640.41)</f>
        <v>3640.41</v>
      </c>
    </row>
    <row r="1027" spans="1:2" x14ac:dyDescent="0.35">
      <c r="A1027" s="2">
        <f ca="1">IFERROR(__xludf.DUMMYFUNCTION("""COMPUTED_VALUE"""),45362.6458333333)</f>
        <v>45362.645833333299</v>
      </c>
      <c r="B1027" s="1">
        <f ca="1">IFERROR(__xludf.DUMMYFUNCTION("""COMPUTED_VALUE"""),3609.96)</f>
        <v>3609.96</v>
      </c>
    </row>
    <row r="1028" spans="1:2" x14ac:dyDescent="0.35">
      <c r="A1028" s="2">
        <f ca="1">IFERROR(__xludf.DUMMYFUNCTION("""COMPUTED_VALUE"""),45363.6458333333)</f>
        <v>45363.645833333299</v>
      </c>
      <c r="B1028" s="1">
        <f ca="1">IFERROR(__xludf.DUMMYFUNCTION("""COMPUTED_VALUE"""),3601.26)</f>
        <v>3601.26</v>
      </c>
    </row>
    <row r="1029" spans="1:2" x14ac:dyDescent="0.35">
      <c r="A1029" s="2">
        <f ca="1">IFERROR(__xludf.DUMMYFUNCTION("""COMPUTED_VALUE"""),45364.6458333333)</f>
        <v>45364.645833333299</v>
      </c>
      <c r="B1029" s="1">
        <f ca="1">IFERROR(__xludf.DUMMYFUNCTION("""COMPUTED_VALUE"""),3596.91)</f>
        <v>3596.91</v>
      </c>
    </row>
    <row r="1030" spans="1:2" x14ac:dyDescent="0.35">
      <c r="A1030" s="2">
        <f ca="1">IFERROR(__xludf.DUMMYFUNCTION("""COMPUTED_VALUE"""),45365.6458333333)</f>
        <v>45365.645833333299</v>
      </c>
      <c r="B1030" s="1">
        <f ca="1">IFERROR(__xludf.DUMMYFUNCTION("""COMPUTED_VALUE"""),3631.71)</f>
        <v>3631.71</v>
      </c>
    </row>
    <row r="1031" spans="1:2" x14ac:dyDescent="0.35">
      <c r="A1031" s="2">
        <f ca="1">IFERROR(__xludf.DUMMYFUNCTION("""COMPUTED_VALUE"""),45366.6458333333)</f>
        <v>45366.645833333299</v>
      </c>
      <c r="B1031" s="1">
        <f ca="1">IFERROR(__xludf.DUMMYFUNCTION("""COMPUTED_VALUE"""),3614.31)</f>
        <v>3614.31</v>
      </c>
    </row>
    <row r="1032" spans="1:2" x14ac:dyDescent="0.35">
      <c r="A1032" s="2">
        <f ca="1">IFERROR(__xludf.DUMMYFUNCTION("""COMPUTED_VALUE"""),45369.6458333333)</f>
        <v>45369.645833333299</v>
      </c>
      <c r="B1032" s="1">
        <f ca="1">IFERROR(__xludf.DUMMYFUNCTION("""COMPUTED_VALUE"""),3627.36)</f>
        <v>3627.36</v>
      </c>
    </row>
    <row r="1033" spans="1:2" x14ac:dyDescent="0.35">
      <c r="A1033" s="2">
        <f ca="1">IFERROR(__xludf.DUMMYFUNCTION("""COMPUTED_VALUE"""),45370.6458333333)</f>
        <v>45370.645833333299</v>
      </c>
      <c r="B1033" s="1">
        <f ca="1">IFERROR(__xludf.DUMMYFUNCTION("""COMPUTED_VALUE"""),3588.22)</f>
        <v>3588.22</v>
      </c>
    </row>
    <row r="1034" spans="1:2" x14ac:dyDescent="0.35">
      <c r="A1034" s="2">
        <f ca="1">IFERROR(__xludf.DUMMYFUNCTION("""COMPUTED_VALUE"""),45371.6458333333)</f>
        <v>45371.645833333299</v>
      </c>
      <c r="B1034" s="1">
        <f ca="1">IFERROR(__xludf.DUMMYFUNCTION("""COMPUTED_VALUE"""),3583.87)</f>
        <v>3583.87</v>
      </c>
    </row>
    <row r="1035" spans="1:2" x14ac:dyDescent="0.35">
      <c r="A1035" s="2">
        <f ca="1">IFERROR(__xludf.DUMMYFUNCTION("""COMPUTED_VALUE"""),45372.6458333333)</f>
        <v>45372.645833333299</v>
      </c>
      <c r="B1035" s="1">
        <f ca="1">IFERROR(__xludf.DUMMYFUNCTION("""COMPUTED_VALUE"""),3601.26)</f>
        <v>3601.26</v>
      </c>
    </row>
    <row r="1036" spans="1:2" x14ac:dyDescent="0.35">
      <c r="A1036" s="2">
        <f ca="1">IFERROR(__xludf.DUMMYFUNCTION("""COMPUTED_VALUE"""),45373.6458333333)</f>
        <v>45373.645833333299</v>
      </c>
      <c r="B1036" s="1">
        <f ca="1">IFERROR(__xludf.DUMMYFUNCTION("""COMPUTED_VALUE"""),3614.31)</f>
        <v>3614.31</v>
      </c>
    </row>
    <row r="1037" spans="1:2" x14ac:dyDescent="0.35">
      <c r="A1037" s="2">
        <f ca="1">IFERROR(__xludf.DUMMYFUNCTION("""COMPUTED_VALUE"""),45376.6458333333)</f>
        <v>45376.645833333299</v>
      </c>
      <c r="B1037" s="1">
        <f ca="1">IFERROR(__xludf.DUMMYFUNCTION("""COMPUTED_VALUE"""),3696.95)</f>
        <v>3696.95</v>
      </c>
    </row>
    <row r="1038" spans="1:2" x14ac:dyDescent="0.35">
      <c r="A1038" s="2">
        <f ca="1">IFERROR(__xludf.DUMMYFUNCTION("""COMPUTED_VALUE"""),45377.6458333333)</f>
        <v>45377.645833333299</v>
      </c>
      <c r="B1038" s="1">
        <f ca="1">IFERROR(__xludf.DUMMYFUNCTION("""COMPUTED_VALUE"""),3696.95)</f>
        <v>3696.95</v>
      </c>
    </row>
    <row r="1039" spans="1:2" x14ac:dyDescent="0.35">
      <c r="A1039" s="2">
        <f ca="1">IFERROR(__xludf.DUMMYFUNCTION("""COMPUTED_VALUE"""),45378.6458333333)</f>
        <v>45378.645833333299</v>
      </c>
      <c r="B1039" s="1">
        <f ca="1">IFERROR(__xludf.DUMMYFUNCTION("""COMPUTED_VALUE"""),3705.65)</f>
        <v>3705.65</v>
      </c>
    </row>
    <row r="1040" spans="1:2" x14ac:dyDescent="0.35">
      <c r="A1040" s="2">
        <f ca="1">IFERROR(__xludf.DUMMYFUNCTION("""COMPUTED_VALUE"""),45379.6458333333)</f>
        <v>45379.645833333299</v>
      </c>
      <c r="B1040" s="1">
        <f ca="1">IFERROR(__xludf.DUMMYFUNCTION("""COMPUTED_VALUE"""),3718.7)</f>
        <v>3718.7</v>
      </c>
    </row>
    <row r="1041" spans="1:2" x14ac:dyDescent="0.35">
      <c r="A1041" s="2">
        <f ca="1">IFERROR(__xludf.DUMMYFUNCTION("""COMPUTED_VALUE"""),45380.6458333333)</f>
        <v>45380.645833333299</v>
      </c>
      <c r="B1041" s="1">
        <f ca="1">IFERROR(__xludf.DUMMYFUNCTION("""COMPUTED_VALUE"""),3727.4)</f>
        <v>3727.4</v>
      </c>
    </row>
    <row r="1042" spans="1:2" x14ac:dyDescent="0.35">
      <c r="A1042" s="2">
        <f ca="1">IFERROR(__xludf.DUMMYFUNCTION("""COMPUTED_VALUE"""),45383.6458333333)</f>
        <v>45383.645833333299</v>
      </c>
      <c r="B1042" s="1">
        <f ca="1">IFERROR(__xludf.DUMMYFUNCTION("""COMPUTED_VALUE"""),3692.6)</f>
        <v>3692.6</v>
      </c>
    </row>
    <row r="1043" spans="1:2" x14ac:dyDescent="0.35">
      <c r="A1043" s="2">
        <f ca="1">IFERROR(__xludf.DUMMYFUNCTION("""COMPUTED_VALUE"""),45384.6458333333)</f>
        <v>45384.645833333299</v>
      </c>
      <c r="B1043" s="1">
        <f ca="1">IFERROR(__xludf.DUMMYFUNCTION("""COMPUTED_VALUE"""),3692.6)</f>
        <v>3692.6</v>
      </c>
    </row>
    <row r="1044" spans="1:2" x14ac:dyDescent="0.35">
      <c r="A1044" s="2">
        <f ca="1">IFERROR(__xludf.DUMMYFUNCTION("""COMPUTED_VALUE"""),45385.6458333333)</f>
        <v>45385.645833333299</v>
      </c>
      <c r="B1044" s="1">
        <f ca="1">IFERROR(__xludf.DUMMYFUNCTION("""COMPUTED_VALUE"""),3614.31)</f>
        <v>3614.31</v>
      </c>
    </row>
    <row r="1045" spans="1:2" x14ac:dyDescent="0.35">
      <c r="A1045" s="2">
        <f ca="1">IFERROR(__xludf.DUMMYFUNCTION("""COMPUTED_VALUE"""),45386.6458333333)</f>
        <v>45386.645833333299</v>
      </c>
      <c r="B1045" s="1">
        <f ca="1">IFERROR(__xludf.DUMMYFUNCTION("""COMPUTED_VALUE"""),3605.61)</f>
        <v>3605.61</v>
      </c>
    </row>
    <row r="1046" spans="1:2" x14ac:dyDescent="0.35">
      <c r="A1046" s="2">
        <f ca="1">IFERROR(__xludf.DUMMYFUNCTION("""COMPUTED_VALUE"""),45387.6458333333)</f>
        <v>45387.645833333299</v>
      </c>
      <c r="B1046" s="1">
        <f ca="1">IFERROR(__xludf.DUMMYFUNCTION("""COMPUTED_VALUE"""),3609.96)</f>
        <v>3609.96</v>
      </c>
    </row>
    <row r="1047" spans="1:2" x14ac:dyDescent="0.35">
      <c r="A1047" s="2">
        <f ca="1">IFERROR(__xludf.DUMMYFUNCTION("""COMPUTED_VALUE"""),45390.6458333333)</f>
        <v>45390.645833333299</v>
      </c>
      <c r="B1047" s="1">
        <f ca="1">IFERROR(__xludf.DUMMYFUNCTION("""COMPUTED_VALUE"""),3601.26)</f>
        <v>3601.26</v>
      </c>
    </row>
    <row r="1048" spans="1:2" x14ac:dyDescent="0.35">
      <c r="A1048" s="2">
        <f ca="1">IFERROR(__xludf.DUMMYFUNCTION("""COMPUTED_VALUE"""),45391.6458333333)</f>
        <v>45391.645833333299</v>
      </c>
      <c r="B1048" s="1">
        <f ca="1">IFERROR(__xludf.DUMMYFUNCTION("""COMPUTED_VALUE"""),3588.22)</f>
        <v>3588.22</v>
      </c>
    </row>
    <row r="1049" spans="1:2" x14ac:dyDescent="0.35">
      <c r="A1049" s="2">
        <f ca="1">IFERROR(__xludf.DUMMYFUNCTION("""COMPUTED_VALUE"""),45393.6458333333)</f>
        <v>45393.645833333299</v>
      </c>
      <c r="B1049" s="1">
        <f ca="1">IFERROR(__xludf.DUMMYFUNCTION("""COMPUTED_VALUE"""),3531.67)</f>
        <v>3531.67</v>
      </c>
    </row>
    <row r="1050" spans="1:2" x14ac:dyDescent="0.35">
      <c r="A1050" s="2">
        <f ca="1">IFERROR(__xludf.DUMMYFUNCTION("""COMPUTED_VALUE"""),45394.6458333333)</f>
        <v>45394.645833333299</v>
      </c>
      <c r="B1050" s="1">
        <f ca="1">IFERROR(__xludf.DUMMYFUNCTION("""COMPUTED_VALUE"""),3566.47)</f>
        <v>3566.47</v>
      </c>
    </row>
    <row r="1051" spans="1:2" x14ac:dyDescent="0.35">
      <c r="A1051" s="2">
        <f ca="1">IFERROR(__xludf.DUMMYFUNCTION("""COMPUTED_VALUE"""),45397.6458333333)</f>
        <v>45397.645833333299</v>
      </c>
      <c r="B1051" s="1">
        <f ca="1">IFERROR(__xludf.DUMMYFUNCTION("""COMPUTED_VALUE"""),3544.72)</f>
        <v>3544.72</v>
      </c>
    </row>
    <row r="1052" spans="1:2" x14ac:dyDescent="0.35">
      <c r="A1052" s="2">
        <f ca="1">IFERROR(__xludf.DUMMYFUNCTION("""COMPUTED_VALUE"""),45398.6458333333)</f>
        <v>45398.645833333299</v>
      </c>
      <c r="B1052" s="1">
        <f ca="1">IFERROR(__xludf.DUMMYFUNCTION("""COMPUTED_VALUE"""),3518.63)</f>
        <v>3518.63</v>
      </c>
    </row>
    <row r="1053" spans="1:2" x14ac:dyDescent="0.35">
      <c r="A1053" s="2">
        <f ca="1">IFERROR(__xludf.DUMMYFUNCTION("""COMPUTED_VALUE"""),45399.6458333333)</f>
        <v>45399.645833333299</v>
      </c>
      <c r="B1053" s="1">
        <f ca="1">IFERROR(__xludf.DUMMYFUNCTION("""COMPUTED_VALUE"""),3514.28)</f>
        <v>3514.28</v>
      </c>
    </row>
    <row r="1054" spans="1:2" x14ac:dyDescent="0.35">
      <c r="A1054" s="2">
        <f ca="1">IFERROR(__xludf.DUMMYFUNCTION("""COMPUTED_VALUE"""),45400.6458333333)</f>
        <v>45400.645833333299</v>
      </c>
      <c r="B1054" s="1">
        <f ca="1">IFERROR(__xludf.DUMMYFUNCTION("""COMPUTED_VALUE"""),3536.02)</f>
        <v>3536.02</v>
      </c>
    </row>
    <row r="1055" spans="1:2" x14ac:dyDescent="0.35">
      <c r="A1055" s="2">
        <f ca="1">IFERROR(__xludf.DUMMYFUNCTION("""COMPUTED_VALUE"""),45401.6458333333)</f>
        <v>45401.645833333299</v>
      </c>
      <c r="B1055" s="1">
        <f ca="1">IFERROR(__xludf.DUMMYFUNCTION("""COMPUTED_VALUE"""),3540.37)</f>
        <v>3540.37</v>
      </c>
    </row>
    <row r="1056" spans="1:2" x14ac:dyDescent="0.35">
      <c r="A1056" s="2">
        <f ca="1">IFERROR(__xludf.DUMMYFUNCTION("""COMPUTED_VALUE"""),45404.6458333333)</f>
        <v>45404.645833333299</v>
      </c>
      <c r="B1056" s="1">
        <f ca="1">IFERROR(__xludf.DUMMYFUNCTION("""COMPUTED_VALUE"""),3514.28)</f>
        <v>3514.28</v>
      </c>
    </row>
    <row r="1057" spans="1:2" x14ac:dyDescent="0.35">
      <c r="A1057" s="2">
        <f ca="1">IFERROR(__xludf.DUMMYFUNCTION("""COMPUTED_VALUE"""),45405.6458333333)</f>
        <v>45405.645833333299</v>
      </c>
      <c r="B1057" s="1">
        <f ca="1">IFERROR(__xludf.DUMMYFUNCTION("""COMPUTED_VALUE"""),3514.28)</f>
        <v>3514.28</v>
      </c>
    </row>
    <row r="1058" spans="1:2" x14ac:dyDescent="0.35">
      <c r="A1058" s="2">
        <f ca="1">IFERROR(__xludf.DUMMYFUNCTION("""COMPUTED_VALUE"""),45406.6458333333)</f>
        <v>45406.645833333299</v>
      </c>
      <c r="B1058" s="1">
        <f ca="1">IFERROR(__xludf.DUMMYFUNCTION("""COMPUTED_VALUE"""),3518.63)</f>
        <v>3518.63</v>
      </c>
    </row>
    <row r="1059" spans="1:2" x14ac:dyDescent="0.35">
      <c r="A1059" s="2">
        <f ca="1">IFERROR(__xludf.DUMMYFUNCTION("""COMPUTED_VALUE"""),45407.6458333333)</f>
        <v>45407.645833333299</v>
      </c>
      <c r="B1059" s="1">
        <f ca="1">IFERROR(__xludf.DUMMYFUNCTION("""COMPUTED_VALUE"""),3540.37)</f>
        <v>3540.37</v>
      </c>
    </row>
    <row r="1060" spans="1:2" x14ac:dyDescent="0.35">
      <c r="A1060" s="2">
        <f ca="1">IFERROR(__xludf.DUMMYFUNCTION("""COMPUTED_VALUE"""),45408.6458333333)</f>
        <v>45408.645833333299</v>
      </c>
      <c r="B1060" s="1">
        <f ca="1">IFERROR(__xludf.DUMMYFUNCTION("""COMPUTED_VALUE"""),3544.72)</f>
        <v>3544.72</v>
      </c>
    </row>
    <row r="1061" spans="1:2" x14ac:dyDescent="0.35">
      <c r="A1061" s="2">
        <f ca="1">IFERROR(__xludf.DUMMYFUNCTION("""COMPUTED_VALUE"""),45411.6458333333)</f>
        <v>45411.645833333299</v>
      </c>
      <c r="B1061" s="1">
        <f ca="1">IFERROR(__xludf.DUMMYFUNCTION("""COMPUTED_VALUE"""),3544.72)</f>
        <v>3544.72</v>
      </c>
    </row>
    <row r="1062" spans="1:2" x14ac:dyDescent="0.35">
      <c r="A1062" s="2">
        <f ca="1">IFERROR(__xludf.DUMMYFUNCTION("""COMPUTED_VALUE"""),45412.6458333333)</f>
        <v>45412.645833333299</v>
      </c>
      <c r="B1062" s="1">
        <f ca="1">IFERROR(__xludf.DUMMYFUNCTION("""COMPUTED_VALUE"""),3653.46)</f>
        <v>3653.46</v>
      </c>
    </row>
    <row r="1063" spans="1:2" x14ac:dyDescent="0.35">
      <c r="A1063" s="2">
        <f ca="1">IFERROR(__xludf.DUMMYFUNCTION("""COMPUTED_VALUE"""),45414.6458333333)</f>
        <v>45414.645833333299</v>
      </c>
      <c r="B1063" s="1">
        <f ca="1">IFERROR(__xludf.DUMMYFUNCTION("""COMPUTED_VALUE"""),3592.57)</f>
        <v>3592.57</v>
      </c>
    </row>
    <row r="1064" spans="1:2" x14ac:dyDescent="0.35">
      <c r="A1064" s="2">
        <f ca="1">IFERROR(__xludf.DUMMYFUNCTION("""COMPUTED_VALUE"""),45415.6458333333)</f>
        <v>45415.645833333299</v>
      </c>
      <c r="B1064" s="1">
        <f ca="1">IFERROR(__xludf.DUMMYFUNCTION("""COMPUTED_VALUE"""),3601.26)</f>
        <v>3601.26</v>
      </c>
    </row>
    <row r="1065" spans="1:2" x14ac:dyDescent="0.35">
      <c r="A1065" s="2">
        <f ca="1">IFERROR(__xludf.DUMMYFUNCTION("""COMPUTED_VALUE"""),45419.6458333333)</f>
        <v>45419.645833333299</v>
      </c>
      <c r="B1065" s="1">
        <f ca="1">IFERROR(__xludf.DUMMYFUNCTION("""COMPUTED_VALUE"""),3605.61)</f>
        <v>3605.61</v>
      </c>
    </row>
    <row r="1066" spans="1:2" x14ac:dyDescent="0.35">
      <c r="A1066" s="2">
        <f ca="1">IFERROR(__xludf.DUMMYFUNCTION("""COMPUTED_VALUE"""),45420.6458333333)</f>
        <v>45420.645833333299</v>
      </c>
      <c r="B1066" s="1">
        <f ca="1">IFERROR(__xludf.DUMMYFUNCTION("""COMPUTED_VALUE"""),3627.36)</f>
        <v>3627.36</v>
      </c>
    </row>
    <row r="1067" spans="1:2" x14ac:dyDescent="0.35">
      <c r="A1067" s="2">
        <f ca="1">IFERROR(__xludf.DUMMYFUNCTION("""COMPUTED_VALUE"""),45421.6458333333)</f>
        <v>45421.645833333299</v>
      </c>
      <c r="B1067" s="1">
        <f ca="1">IFERROR(__xludf.DUMMYFUNCTION("""COMPUTED_VALUE"""),3601.26)</f>
        <v>3601.26</v>
      </c>
    </row>
    <row r="1068" spans="1:2" x14ac:dyDescent="0.35">
      <c r="A1068" s="2">
        <f ca="1">IFERROR(__xludf.DUMMYFUNCTION("""COMPUTED_VALUE"""),45422.6458333333)</f>
        <v>45422.645833333299</v>
      </c>
      <c r="B1068" s="1">
        <f ca="1">IFERROR(__xludf.DUMMYFUNCTION("""COMPUTED_VALUE"""),3618.66)</f>
        <v>3618.66</v>
      </c>
    </row>
    <row r="1069" spans="1:2" x14ac:dyDescent="0.35">
      <c r="A1069" s="2">
        <f ca="1">IFERROR(__xludf.DUMMYFUNCTION("""COMPUTED_VALUE"""),45425.6458333333)</f>
        <v>45425.645833333299</v>
      </c>
      <c r="B1069" s="1">
        <f ca="1">IFERROR(__xludf.DUMMYFUNCTION("""COMPUTED_VALUE"""),3592.57)</f>
        <v>3592.57</v>
      </c>
    </row>
    <row r="1070" spans="1:2" x14ac:dyDescent="0.35">
      <c r="A1070" s="2">
        <f ca="1">IFERROR(__xludf.DUMMYFUNCTION("""COMPUTED_VALUE"""),45426.6458333333)</f>
        <v>45426.645833333299</v>
      </c>
      <c r="B1070" s="1">
        <f ca="1">IFERROR(__xludf.DUMMYFUNCTION("""COMPUTED_VALUE"""),3596.91)</f>
        <v>3596.91</v>
      </c>
    </row>
    <row r="1071" spans="1:2" x14ac:dyDescent="0.35">
      <c r="A1071" s="2">
        <f ca="1">IFERROR(__xludf.DUMMYFUNCTION("""COMPUTED_VALUE"""),45428.6458333333)</f>
        <v>45428.645833333299</v>
      </c>
      <c r="B1071" s="1">
        <f ca="1">IFERROR(__xludf.DUMMYFUNCTION("""COMPUTED_VALUE"""),3605.61)</f>
        <v>3605.61</v>
      </c>
    </row>
    <row r="1072" spans="1:2" x14ac:dyDescent="0.35">
      <c r="A1072" s="2">
        <f ca="1">IFERROR(__xludf.DUMMYFUNCTION("""COMPUTED_VALUE"""),45429.6458333333)</f>
        <v>45429.645833333299</v>
      </c>
      <c r="B1072" s="1">
        <f ca="1">IFERROR(__xludf.DUMMYFUNCTION("""COMPUTED_VALUE"""),3636.06)</f>
        <v>3636.06</v>
      </c>
    </row>
    <row r="1073" spans="1:2" x14ac:dyDescent="0.35">
      <c r="A1073" s="2">
        <f ca="1">IFERROR(__xludf.DUMMYFUNCTION("""COMPUTED_VALUE"""),45432.6458333333)</f>
        <v>45432.645833333299</v>
      </c>
      <c r="B1073" s="1">
        <f ca="1">IFERROR(__xludf.DUMMYFUNCTION("""COMPUTED_VALUE"""),3627.36)</f>
        <v>3627.36</v>
      </c>
    </row>
    <row r="1074" spans="1:2" x14ac:dyDescent="0.35">
      <c r="A1074" s="2">
        <f ca="1">IFERROR(__xludf.DUMMYFUNCTION("""COMPUTED_VALUE"""),45433.6458333333)</f>
        <v>45433.645833333299</v>
      </c>
      <c r="B1074" s="1">
        <f ca="1">IFERROR(__xludf.DUMMYFUNCTION("""COMPUTED_VALUE"""),3588.22)</f>
        <v>3588.22</v>
      </c>
    </row>
    <row r="1075" spans="1:2" x14ac:dyDescent="0.35">
      <c r="A1075" s="2">
        <f ca="1">IFERROR(__xludf.DUMMYFUNCTION("""COMPUTED_VALUE"""),45434.6458333333)</f>
        <v>45434.645833333299</v>
      </c>
      <c r="B1075" s="1">
        <f ca="1">IFERROR(__xludf.DUMMYFUNCTION("""COMPUTED_VALUE"""),3583.87)</f>
        <v>3583.87</v>
      </c>
    </row>
    <row r="1076" spans="1:2" x14ac:dyDescent="0.35">
      <c r="A1076" s="2">
        <f ca="1">IFERROR(__xludf.DUMMYFUNCTION("""COMPUTED_VALUE"""),45435.6458333333)</f>
        <v>45435.645833333299</v>
      </c>
      <c r="B1076" s="1">
        <f ca="1">IFERROR(__xludf.DUMMYFUNCTION("""COMPUTED_VALUE"""),3701.3)</f>
        <v>3701.3</v>
      </c>
    </row>
    <row r="1077" spans="1:2" x14ac:dyDescent="0.35">
      <c r="A1077" s="2">
        <f ca="1">IFERROR(__xludf.DUMMYFUNCTION("""COMPUTED_VALUE"""),45436.6458333333)</f>
        <v>45436.645833333299</v>
      </c>
      <c r="B1077" s="1">
        <f ca="1">IFERROR(__xludf.DUMMYFUNCTION("""COMPUTED_VALUE"""),3723.05)</f>
        <v>3723.05</v>
      </c>
    </row>
    <row r="1078" spans="1:2" x14ac:dyDescent="0.35">
      <c r="A1078" s="2">
        <f ca="1">IFERROR(__xludf.DUMMYFUNCTION("""COMPUTED_VALUE"""),45439.6458333333)</f>
        <v>45439.645833333299</v>
      </c>
      <c r="B1078" s="1">
        <f ca="1">IFERROR(__xludf.DUMMYFUNCTION("""COMPUTED_VALUE"""),3662.16)</f>
        <v>3662.16</v>
      </c>
    </row>
    <row r="1079" spans="1:2" x14ac:dyDescent="0.35">
      <c r="A1079" s="2">
        <f ca="1">IFERROR(__xludf.DUMMYFUNCTION("""COMPUTED_VALUE"""),45440.6458333333)</f>
        <v>45440.645833333299</v>
      </c>
      <c r="B1079" s="1">
        <f ca="1">IFERROR(__xludf.DUMMYFUNCTION("""COMPUTED_VALUE"""),3736.09)</f>
        <v>3736.09</v>
      </c>
    </row>
    <row r="1080" spans="1:2" x14ac:dyDescent="0.35">
      <c r="A1080" s="2">
        <f ca="1">IFERROR(__xludf.DUMMYFUNCTION("""COMPUTED_VALUE"""),45441.6458333333)</f>
        <v>45441.645833333299</v>
      </c>
      <c r="B1080" s="1">
        <f ca="1">IFERROR(__xludf.DUMMYFUNCTION("""COMPUTED_VALUE"""),4075.34)</f>
        <v>4075.34</v>
      </c>
    </row>
    <row r="1081" spans="1:2" x14ac:dyDescent="0.35">
      <c r="A1081" s="2">
        <f ca="1">IFERROR(__xludf.DUMMYFUNCTION("""COMPUTED_VALUE"""),45442.6458333333)</f>
        <v>45442.645833333299</v>
      </c>
      <c r="B1081" s="1">
        <f ca="1">IFERROR(__xludf.DUMMYFUNCTION("""COMPUTED_VALUE"""),4027.5)</f>
        <v>4027.5</v>
      </c>
    </row>
    <row r="1082" spans="1:2" x14ac:dyDescent="0.35">
      <c r="A1082" s="2">
        <f ca="1">IFERROR(__xludf.DUMMYFUNCTION("""COMPUTED_VALUE"""),45443.6458333333)</f>
        <v>45443.645833333299</v>
      </c>
      <c r="B1082" s="1">
        <f ca="1">IFERROR(__xludf.DUMMYFUNCTION("""COMPUTED_VALUE"""),3957.91)</f>
        <v>3957.91</v>
      </c>
    </row>
    <row r="1083" spans="1:2" x14ac:dyDescent="0.35">
      <c r="A1083" s="2">
        <f ca="1">IFERROR(__xludf.DUMMYFUNCTION("""COMPUTED_VALUE"""),45446.6458333333)</f>
        <v>45446.645833333299</v>
      </c>
      <c r="B1083" s="1">
        <f ca="1">IFERROR(__xludf.DUMMYFUNCTION("""COMPUTED_VALUE"""),3862.23)</f>
        <v>3862.23</v>
      </c>
    </row>
    <row r="1084" spans="1:2" x14ac:dyDescent="0.35">
      <c r="A1084" s="2">
        <f ca="1">IFERROR(__xludf.DUMMYFUNCTION("""COMPUTED_VALUE"""),45447.6458333333)</f>
        <v>45447.645833333299</v>
      </c>
      <c r="B1084" s="1">
        <f ca="1">IFERROR(__xludf.DUMMYFUNCTION("""COMPUTED_VALUE"""),3918.77)</f>
        <v>3918.77</v>
      </c>
    </row>
    <row r="1085" spans="1:2" x14ac:dyDescent="0.35">
      <c r="A1085" s="2">
        <f ca="1">IFERROR(__xludf.DUMMYFUNCTION("""COMPUTED_VALUE"""),45448.6458333333)</f>
        <v>45448.645833333299</v>
      </c>
      <c r="B1085" s="1">
        <f ca="1">IFERROR(__xludf.DUMMYFUNCTION("""COMPUTED_VALUE"""),3831.78)</f>
        <v>3831.78</v>
      </c>
    </row>
    <row r="1086" spans="1:2" x14ac:dyDescent="0.35">
      <c r="A1086" s="2">
        <f ca="1">IFERROR(__xludf.DUMMYFUNCTION("""COMPUTED_VALUE"""),45450.6458333333)</f>
        <v>45450.645833333299</v>
      </c>
      <c r="B1086" s="1">
        <f ca="1">IFERROR(__xludf.DUMMYFUNCTION("""COMPUTED_VALUE"""),3849.18)</f>
        <v>3849.18</v>
      </c>
    </row>
    <row r="1087" spans="1:2" x14ac:dyDescent="0.35">
      <c r="A1087" s="2">
        <f ca="1">IFERROR(__xludf.DUMMYFUNCTION("""COMPUTED_VALUE"""),45453.6458333333)</f>
        <v>45453.645833333299</v>
      </c>
      <c r="B1087" s="1">
        <f ca="1">IFERROR(__xludf.DUMMYFUNCTION("""COMPUTED_VALUE"""),3910.07)</f>
        <v>3910.07</v>
      </c>
    </row>
    <row r="1088" spans="1:2" x14ac:dyDescent="0.35">
      <c r="A1088" s="2">
        <f ca="1">IFERROR(__xludf.DUMMYFUNCTION("""COMPUTED_VALUE"""),45454.6458333333)</f>
        <v>45454.645833333299</v>
      </c>
      <c r="B1088" s="1">
        <f ca="1">IFERROR(__xludf.DUMMYFUNCTION("""COMPUTED_VALUE"""),3953.56)</f>
        <v>3953.56</v>
      </c>
    </row>
    <row r="1089" spans="1:2" x14ac:dyDescent="0.35">
      <c r="A1089" s="2">
        <f ca="1">IFERROR(__xludf.DUMMYFUNCTION("""COMPUTED_VALUE"""),45455.6458333333)</f>
        <v>45455.645833333299</v>
      </c>
      <c r="B1089" s="1">
        <f ca="1">IFERROR(__xludf.DUMMYFUNCTION("""COMPUTED_VALUE"""),3953.56)</f>
        <v>3953.56</v>
      </c>
    </row>
    <row r="1090" spans="1:2" x14ac:dyDescent="0.35">
      <c r="A1090" s="2">
        <f ca="1">IFERROR(__xludf.DUMMYFUNCTION("""COMPUTED_VALUE"""),45456.6458333333)</f>
        <v>45456.645833333299</v>
      </c>
      <c r="B1090" s="1">
        <f ca="1">IFERROR(__xludf.DUMMYFUNCTION("""COMPUTED_VALUE"""),3888.32)</f>
        <v>3888.32</v>
      </c>
    </row>
    <row r="1091" spans="1:2" x14ac:dyDescent="0.35">
      <c r="A1091" s="2">
        <f ca="1">IFERROR(__xludf.DUMMYFUNCTION("""COMPUTED_VALUE"""),45457.6458333333)</f>
        <v>45457.645833333299</v>
      </c>
      <c r="B1091" s="1">
        <f ca="1">IFERROR(__xludf.DUMMYFUNCTION("""COMPUTED_VALUE"""),3840.48)</f>
        <v>3840.48</v>
      </c>
    </row>
    <row r="1092" spans="1:2" x14ac:dyDescent="0.35">
      <c r="A1092" s="2">
        <f ca="1">IFERROR(__xludf.DUMMYFUNCTION("""COMPUTED_VALUE"""),45460.6458333333)</f>
        <v>45460.645833333299</v>
      </c>
      <c r="B1092" s="1">
        <f ca="1">IFERROR(__xludf.DUMMYFUNCTION("""COMPUTED_VALUE"""),3905.72)</f>
        <v>3905.72</v>
      </c>
    </row>
    <row r="1093" spans="1:2" x14ac:dyDescent="0.35">
      <c r="A1093" s="2">
        <f ca="1">IFERROR(__xludf.DUMMYFUNCTION("""COMPUTED_VALUE"""),45461.6458333333)</f>
        <v>45461.645833333299</v>
      </c>
      <c r="B1093" s="1">
        <f ca="1">IFERROR(__xludf.DUMMYFUNCTION("""COMPUTED_VALUE"""),3892.67)</f>
        <v>3892.67</v>
      </c>
    </row>
    <row r="1094" spans="1:2" x14ac:dyDescent="0.35">
      <c r="A1094" s="2">
        <f ca="1">IFERROR(__xludf.DUMMYFUNCTION("""COMPUTED_VALUE"""),45462.6458333333)</f>
        <v>45462.645833333299</v>
      </c>
      <c r="B1094" s="1">
        <f ca="1">IFERROR(__xludf.DUMMYFUNCTION("""COMPUTED_VALUE"""),3975.31)</f>
        <v>3975.31</v>
      </c>
    </row>
    <row r="1095" spans="1:2" x14ac:dyDescent="0.35">
      <c r="A1095" s="2">
        <f ca="1">IFERROR(__xludf.DUMMYFUNCTION("""COMPUTED_VALUE"""),45463.6458333333)</f>
        <v>45463.645833333299</v>
      </c>
      <c r="B1095" s="1">
        <f ca="1">IFERROR(__xludf.DUMMYFUNCTION("""COMPUTED_VALUE"""),3979.66)</f>
        <v>3979.66</v>
      </c>
    </row>
    <row r="1096" spans="1:2" x14ac:dyDescent="0.35">
      <c r="A1096" s="2">
        <f ca="1">IFERROR(__xludf.DUMMYFUNCTION("""COMPUTED_VALUE"""),45464.6458333333)</f>
        <v>45464.645833333299</v>
      </c>
      <c r="B1096" s="1">
        <f ca="1">IFERROR(__xludf.DUMMYFUNCTION("""COMPUTED_VALUE"""),3914.42)</f>
        <v>3914.42</v>
      </c>
    </row>
    <row r="1097" spans="1:2" x14ac:dyDescent="0.35">
      <c r="A1097" s="2">
        <f ca="1">IFERROR(__xludf.DUMMYFUNCTION("""COMPUTED_VALUE"""),45467.6458333333)</f>
        <v>45467.645833333299</v>
      </c>
      <c r="B1097" s="1">
        <f ca="1">IFERROR(__xludf.DUMMYFUNCTION("""COMPUTED_VALUE"""),4027.5)</f>
        <v>4027.5</v>
      </c>
    </row>
    <row r="1098" spans="1:2" x14ac:dyDescent="0.35">
      <c r="A1098" s="2">
        <f ca="1">IFERROR(__xludf.DUMMYFUNCTION("""COMPUTED_VALUE"""),45468.6458333333)</f>
        <v>45468.645833333299</v>
      </c>
      <c r="B1098" s="1">
        <f ca="1">IFERROR(__xludf.DUMMYFUNCTION("""COMPUTED_VALUE"""),4023.15)</f>
        <v>4023.15</v>
      </c>
    </row>
    <row r="1099" spans="1:2" x14ac:dyDescent="0.35">
      <c r="A1099" s="2">
        <f ca="1">IFERROR(__xludf.DUMMYFUNCTION("""COMPUTED_VALUE"""),45469.6458333333)</f>
        <v>45469.645833333299</v>
      </c>
      <c r="B1099" s="1">
        <f ca="1">IFERROR(__xludf.DUMMYFUNCTION("""COMPUTED_VALUE"""),3984.01)</f>
        <v>3984.01</v>
      </c>
    </row>
    <row r="1100" spans="1:2" x14ac:dyDescent="0.35">
      <c r="A1100" s="2">
        <f ca="1">IFERROR(__xludf.DUMMYFUNCTION("""COMPUTED_VALUE"""),45470.6458333333)</f>
        <v>45470.645833333299</v>
      </c>
      <c r="B1100" s="1">
        <f ca="1">IFERROR(__xludf.DUMMYFUNCTION("""COMPUTED_VALUE"""),3936.16)</f>
        <v>3936.16</v>
      </c>
    </row>
    <row r="1101" spans="1:2" x14ac:dyDescent="0.35">
      <c r="A1101" s="2">
        <f ca="1">IFERROR(__xludf.DUMMYFUNCTION("""COMPUTED_VALUE"""),45471.6458333333)</f>
        <v>45471.645833333299</v>
      </c>
      <c r="B1101" s="1">
        <f ca="1">IFERROR(__xludf.DUMMYFUNCTION("""COMPUTED_VALUE"""),3827.43)</f>
        <v>3827.43</v>
      </c>
    </row>
    <row r="1102" spans="1:2" x14ac:dyDescent="0.35">
      <c r="A1102" s="2">
        <f ca="1">IFERROR(__xludf.DUMMYFUNCTION("""COMPUTED_VALUE"""),45474.6458333333)</f>
        <v>45474.645833333299</v>
      </c>
      <c r="B1102" s="1">
        <f ca="1">IFERROR(__xludf.DUMMYFUNCTION("""COMPUTED_VALUE"""),3910.07)</f>
        <v>3910.07</v>
      </c>
    </row>
    <row r="1103" spans="1:2" x14ac:dyDescent="0.35">
      <c r="A1103" s="2">
        <f ca="1">IFERROR(__xludf.DUMMYFUNCTION("""COMPUTED_VALUE"""),45475.6458333333)</f>
        <v>45475.645833333299</v>
      </c>
      <c r="B1103" s="1">
        <f ca="1">IFERROR(__xludf.DUMMYFUNCTION("""COMPUTED_VALUE"""),3875.27)</f>
        <v>3875.27</v>
      </c>
    </row>
    <row r="1104" spans="1:2" x14ac:dyDescent="0.35">
      <c r="A1104" s="2">
        <f ca="1">IFERROR(__xludf.DUMMYFUNCTION("""COMPUTED_VALUE"""),45476.6458333333)</f>
        <v>45476.645833333299</v>
      </c>
      <c r="B1104" s="1">
        <f ca="1">IFERROR(__xludf.DUMMYFUNCTION("""COMPUTED_VALUE"""),3831.78)</f>
        <v>3831.78</v>
      </c>
    </row>
    <row r="1105" spans="1:2" x14ac:dyDescent="0.35">
      <c r="A1105" s="2">
        <f ca="1">IFERROR(__xludf.DUMMYFUNCTION("""COMPUTED_VALUE"""),45477.6458333333)</f>
        <v>45477.645833333299</v>
      </c>
      <c r="B1105" s="1">
        <f ca="1">IFERROR(__xludf.DUMMYFUNCTION("""COMPUTED_VALUE"""),3696.95)</f>
        <v>3696.95</v>
      </c>
    </row>
    <row r="1106" spans="1:2" x14ac:dyDescent="0.35">
      <c r="A1106" s="2">
        <f ca="1">IFERROR(__xludf.DUMMYFUNCTION("""COMPUTED_VALUE"""),45478.6458333333)</f>
        <v>45478.645833333299</v>
      </c>
      <c r="B1106" s="1">
        <f ca="1">IFERROR(__xludf.DUMMYFUNCTION("""COMPUTED_VALUE"""),3692.6)</f>
        <v>3692.6</v>
      </c>
    </row>
    <row r="1107" spans="1:2" x14ac:dyDescent="0.35">
      <c r="A1107" s="2">
        <f ca="1">IFERROR(__xludf.DUMMYFUNCTION("""COMPUTED_VALUE"""),45481.6458333333)</f>
        <v>45481.645833333299</v>
      </c>
      <c r="B1107" s="1">
        <f ca="1">IFERROR(__xludf.DUMMYFUNCTION("""COMPUTED_VALUE"""),3736.09)</f>
        <v>3736.09</v>
      </c>
    </row>
    <row r="1108" spans="1:2" x14ac:dyDescent="0.35">
      <c r="A1108" s="2">
        <f ca="1">IFERROR(__xludf.DUMMYFUNCTION("""COMPUTED_VALUE"""),45482.6458333333)</f>
        <v>45482.645833333299</v>
      </c>
      <c r="B1108" s="1">
        <f ca="1">IFERROR(__xludf.DUMMYFUNCTION("""COMPUTED_VALUE"""),3749.14)</f>
        <v>3749.14</v>
      </c>
    </row>
    <row r="1109" spans="1:2" x14ac:dyDescent="0.35">
      <c r="A1109" s="2">
        <f ca="1">IFERROR(__xludf.DUMMYFUNCTION("""COMPUTED_VALUE"""),45483.6458333333)</f>
        <v>45483.645833333299</v>
      </c>
      <c r="B1109" s="1">
        <f ca="1">IFERROR(__xludf.DUMMYFUNCTION("""COMPUTED_VALUE"""),3723.05)</f>
        <v>3723.05</v>
      </c>
    </row>
    <row r="1110" spans="1:2" x14ac:dyDescent="0.35">
      <c r="A1110" s="2">
        <f ca="1">IFERROR(__xludf.DUMMYFUNCTION("""COMPUTED_VALUE"""),45484.6458333333)</f>
        <v>45484.645833333299</v>
      </c>
      <c r="B1110" s="1">
        <f ca="1">IFERROR(__xludf.DUMMYFUNCTION("""COMPUTED_VALUE"""),3740.44)</f>
        <v>3740.44</v>
      </c>
    </row>
    <row r="1111" spans="1:2" x14ac:dyDescent="0.35">
      <c r="A1111" s="2">
        <f ca="1">IFERROR(__xludf.DUMMYFUNCTION("""COMPUTED_VALUE"""),45485.6458333333)</f>
        <v>45485.645833333299</v>
      </c>
      <c r="B1111" s="1">
        <f ca="1">IFERROR(__xludf.DUMMYFUNCTION("""COMPUTED_VALUE"""),3714.35)</f>
        <v>3714.35</v>
      </c>
    </row>
    <row r="1112" spans="1:2" x14ac:dyDescent="0.35">
      <c r="A1112" s="2">
        <f ca="1">IFERROR(__xludf.DUMMYFUNCTION("""COMPUTED_VALUE"""),45488.6458333333)</f>
        <v>45488.645833333299</v>
      </c>
      <c r="B1112" s="1">
        <f ca="1">IFERROR(__xludf.DUMMYFUNCTION("""COMPUTED_VALUE"""),3670.85)</f>
        <v>3670.85</v>
      </c>
    </row>
    <row r="1113" spans="1:2" x14ac:dyDescent="0.35">
      <c r="A1113" s="2">
        <f ca="1">IFERROR(__xludf.DUMMYFUNCTION("""COMPUTED_VALUE"""),45489.6458333333)</f>
        <v>45489.645833333299</v>
      </c>
      <c r="B1113" s="1">
        <f ca="1">IFERROR(__xludf.DUMMYFUNCTION("""COMPUTED_VALUE"""),3627.36)</f>
        <v>3627.36</v>
      </c>
    </row>
    <row r="1114" spans="1:2" x14ac:dyDescent="0.35">
      <c r="A1114" s="2">
        <f ca="1">IFERROR(__xludf.DUMMYFUNCTION("""COMPUTED_VALUE"""),45490.6458333333)</f>
        <v>45490.645833333299</v>
      </c>
      <c r="B1114" s="1">
        <f ca="1">IFERROR(__xludf.DUMMYFUNCTION("""COMPUTED_VALUE"""),3601.26)</f>
        <v>3601.26</v>
      </c>
    </row>
    <row r="1115" spans="1:2" x14ac:dyDescent="0.35">
      <c r="A1115" s="2">
        <f ca="1">IFERROR(__xludf.DUMMYFUNCTION("""COMPUTED_VALUE"""),45491.6458333333)</f>
        <v>45491.645833333299</v>
      </c>
      <c r="B1115" s="1">
        <f ca="1">IFERROR(__xludf.DUMMYFUNCTION("""COMPUTED_VALUE"""),3566.47)</f>
        <v>3566.47</v>
      </c>
    </row>
    <row r="1116" spans="1:2" x14ac:dyDescent="0.35">
      <c r="A1116" s="2">
        <f ca="1">IFERROR(__xludf.DUMMYFUNCTION("""COMPUTED_VALUE"""),45492.6458333333)</f>
        <v>45492.645833333299</v>
      </c>
      <c r="B1116" s="1">
        <f ca="1">IFERROR(__xludf.DUMMYFUNCTION("""COMPUTED_VALUE"""),3562.12)</f>
        <v>3562.12</v>
      </c>
    </row>
    <row r="1117" spans="1:2" x14ac:dyDescent="0.35">
      <c r="A1117" s="2">
        <f ca="1">IFERROR(__xludf.DUMMYFUNCTION("""COMPUTED_VALUE"""),45495.6458333333)</f>
        <v>45495.645833333299</v>
      </c>
      <c r="B1117" s="1">
        <f ca="1">IFERROR(__xludf.DUMMYFUNCTION("""COMPUTED_VALUE"""),3531.67)</f>
        <v>3531.67</v>
      </c>
    </row>
    <row r="1118" spans="1:2" x14ac:dyDescent="0.35">
      <c r="A1118" s="2">
        <f ca="1">IFERROR(__xludf.DUMMYFUNCTION("""COMPUTED_VALUE"""),45496.6458333333)</f>
        <v>45496.645833333299</v>
      </c>
      <c r="B1118" s="1">
        <f ca="1">IFERROR(__xludf.DUMMYFUNCTION("""COMPUTED_VALUE"""),3536.02)</f>
        <v>3536.02</v>
      </c>
    </row>
    <row r="1119" spans="1:2" x14ac:dyDescent="0.35">
      <c r="A1119" s="2">
        <f ca="1">IFERROR(__xludf.DUMMYFUNCTION("""COMPUTED_VALUE"""),45497.6458333333)</f>
        <v>45497.645833333299</v>
      </c>
      <c r="B1119" s="1">
        <f ca="1">IFERROR(__xludf.DUMMYFUNCTION("""COMPUTED_VALUE"""),3531.67)</f>
        <v>3531.67</v>
      </c>
    </row>
    <row r="1120" spans="1:2" x14ac:dyDescent="0.35">
      <c r="A1120" s="2">
        <f ca="1">IFERROR(__xludf.DUMMYFUNCTION("""COMPUTED_VALUE"""),45498.6458333333)</f>
        <v>45498.645833333299</v>
      </c>
      <c r="B1120" s="1">
        <f ca="1">IFERROR(__xludf.DUMMYFUNCTION("""COMPUTED_VALUE"""),3449.04)</f>
        <v>3449.04</v>
      </c>
    </row>
    <row r="1121" spans="1:2" x14ac:dyDescent="0.35">
      <c r="A1121" s="2">
        <f ca="1">IFERROR(__xludf.DUMMYFUNCTION("""COMPUTED_VALUE"""),45499.6458333333)</f>
        <v>45499.645833333299</v>
      </c>
      <c r="B1121" s="1">
        <f ca="1">IFERROR(__xludf.DUMMYFUNCTION("""COMPUTED_VALUE"""),3614.31)</f>
        <v>3614.31</v>
      </c>
    </row>
    <row r="1122" spans="1:2" x14ac:dyDescent="0.35">
      <c r="A1122" s="2">
        <f ca="1">IFERROR(__xludf.DUMMYFUNCTION("""COMPUTED_VALUE"""),45502.6458333333)</f>
        <v>45502.645833333299</v>
      </c>
      <c r="B1122" s="1">
        <f ca="1">IFERROR(__xludf.DUMMYFUNCTION("""COMPUTED_VALUE"""),3549.07)</f>
        <v>3549.07</v>
      </c>
    </row>
    <row r="1123" spans="1:2" x14ac:dyDescent="0.35">
      <c r="A1123" s="2">
        <f ca="1">IFERROR(__xludf.DUMMYFUNCTION("""COMPUTED_VALUE"""),45503.6458333333)</f>
        <v>45503.645833333299</v>
      </c>
      <c r="B1123" s="1">
        <f ca="1">IFERROR(__xludf.DUMMYFUNCTION("""COMPUTED_VALUE"""),3522.98)</f>
        <v>3522.98</v>
      </c>
    </row>
    <row r="1124" spans="1:2" x14ac:dyDescent="0.35">
      <c r="A1124" s="2">
        <f ca="1">IFERROR(__xludf.DUMMYFUNCTION("""COMPUTED_VALUE"""),45504.6458333333)</f>
        <v>45504.645833333299</v>
      </c>
      <c r="B1124" s="1">
        <f ca="1">IFERROR(__xludf.DUMMYFUNCTION("""COMPUTED_VALUE"""),3544.72)</f>
        <v>3544.72</v>
      </c>
    </row>
    <row r="1125" spans="1:2" x14ac:dyDescent="0.35">
      <c r="A1125" s="2">
        <f ca="1">IFERROR(__xludf.DUMMYFUNCTION("""COMPUTED_VALUE"""),45505.6458333333)</f>
        <v>45505.645833333299</v>
      </c>
      <c r="B1125" s="1">
        <f ca="1">IFERROR(__xludf.DUMMYFUNCTION("""COMPUTED_VALUE"""),3540.37)</f>
        <v>3540.37</v>
      </c>
    </row>
    <row r="1126" spans="1:2" x14ac:dyDescent="0.35">
      <c r="A1126" s="2">
        <f ca="1">IFERROR(__xludf.DUMMYFUNCTION("""COMPUTED_VALUE"""),45506.6458333333)</f>
        <v>45506.645833333299</v>
      </c>
      <c r="B1126" s="1">
        <f ca="1">IFERROR(__xludf.DUMMYFUNCTION("""COMPUTED_VALUE"""),3514.28)</f>
        <v>3514.28</v>
      </c>
    </row>
    <row r="1127" spans="1:2" x14ac:dyDescent="0.35">
      <c r="A1127" s="2">
        <f ca="1">IFERROR(__xludf.DUMMYFUNCTION("""COMPUTED_VALUE"""),45509.6458333333)</f>
        <v>45509.645833333299</v>
      </c>
      <c r="B1127" s="1">
        <f ca="1">IFERROR(__xludf.DUMMYFUNCTION("""COMPUTED_VALUE"""),3309.86)</f>
        <v>3309.86</v>
      </c>
    </row>
    <row r="1128" spans="1:2" x14ac:dyDescent="0.35">
      <c r="A1128" s="2">
        <f ca="1">IFERROR(__xludf.DUMMYFUNCTION("""COMPUTED_VALUE"""),45510.6458333333)</f>
        <v>45510.645833333299</v>
      </c>
      <c r="B1128" s="1">
        <f ca="1">IFERROR(__xludf.DUMMYFUNCTION("""COMPUTED_VALUE"""),3340.3)</f>
        <v>3340.3</v>
      </c>
    </row>
    <row r="1129" spans="1:2" x14ac:dyDescent="0.35">
      <c r="A1129" s="2">
        <f ca="1">IFERROR(__xludf.DUMMYFUNCTION("""COMPUTED_VALUE"""),45511.6458333333)</f>
        <v>45511.645833333299</v>
      </c>
      <c r="B1129" s="1">
        <f ca="1">IFERROR(__xludf.DUMMYFUNCTION("""COMPUTED_VALUE"""),3301.16)</f>
        <v>3301.16</v>
      </c>
    </row>
    <row r="1130" spans="1:2" x14ac:dyDescent="0.35">
      <c r="A1130" s="2">
        <f ca="1">IFERROR(__xludf.DUMMYFUNCTION("""COMPUTED_VALUE"""),45512.6458333333)</f>
        <v>45512.645833333299</v>
      </c>
      <c r="B1130" s="1">
        <f ca="1">IFERROR(__xludf.DUMMYFUNCTION("""COMPUTED_VALUE"""),3475.13)</f>
        <v>3475.13</v>
      </c>
    </row>
    <row r="1131" spans="1:2" x14ac:dyDescent="0.35">
      <c r="A1131" s="2">
        <f ca="1">IFERROR(__xludf.DUMMYFUNCTION("""COMPUTED_VALUE"""),45513.6458333333)</f>
        <v>45513.645833333299</v>
      </c>
      <c r="B1131" s="1">
        <f ca="1">IFERROR(__xludf.DUMMYFUNCTION("""COMPUTED_VALUE"""),3457.74)</f>
        <v>3457.74</v>
      </c>
    </row>
    <row r="1132" spans="1:2" x14ac:dyDescent="0.35">
      <c r="A1132" s="2">
        <f ca="1">IFERROR(__xludf.DUMMYFUNCTION("""COMPUTED_VALUE"""),45516.6458333333)</f>
        <v>45516.645833333299</v>
      </c>
      <c r="B1132" s="1">
        <f ca="1">IFERROR(__xludf.DUMMYFUNCTION("""COMPUTED_VALUE"""),3514.28)</f>
        <v>3514.28</v>
      </c>
    </row>
    <row r="1133" spans="1:2" x14ac:dyDescent="0.35">
      <c r="A1133" s="2">
        <f ca="1">IFERROR(__xludf.DUMMYFUNCTION("""COMPUTED_VALUE"""),45517.6458333333)</f>
        <v>45517.645833333299</v>
      </c>
      <c r="B1133" s="1">
        <f ca="1">IFERROR(__xludf.DUMMYFUNCTION("""COMPUTED_VALUE"""),3462.08)</f>
        <v>3462.08</v>
      </c>
    </row>
    <row r="1134" spans="1:2" x14ac:dyDescent="0.35">
      <c r="A1134" s="2">
        <f ca="1">IFERROR(__xludf.DUMMYFUNCTION("""COMPUTED_VALUE"""),45518.6458333333)</f>
        <v>45518.645833333299</v>
      </c>
      <c r="B1134" s="1">
        <f ca="1">IFERROR(__xludf.DUMMYFUNCTION("""COMPUTED_VALUE"""),3522.98)</f>
        <v>3522.98</v>
      </c>
    </row>
    <row r="1135" spans="1:2" x14ac:dyDescent="0.35">
      <c r="A1135" s="2">
        <f ca="1">IFERROR(__xludf.DUMMYFUNCTION("""COMPUTED_VALUE"""),45520.6458333333)</f>
        <v>45520.645833333299</v>
      </c>
      <c r="B1135" s="1">
        <f ca="1">IFERROR(__xludf.DUMMYFUNCTION("""COMPUTED_VALUE"""),3522.98)</f>
        <v>3522.98</v>
      </c>
    </row>
    <row r="1136" spans="1:2" x14ac:dyDescent="0.35">
      <c r="A1136" s="2">
        <f ca="1">IFERROR(__xludf.DUMMYFUNCTION("""COMPUTED_VALUE"""),45523.6458333333)</f>
        <v>45523.645833333299</v>
      </c>
      <c r="B1136" s="1">
        <f ca="1">IFERROR(__xludf.DUMMYFUNCTION("""COMPUTED_VALUE"""),3653.46)</f>
        <v>3653.46</v>
      </c>
    </row>
    <row r="1137" spans="1:2" x14ac:dyDescent="0.35">
      <c r="A1137" s="2">
        <f ca="1">IFERROR(__xludf.DUMMYFUNCTION("""COMPUTED_VALUE"""),45524.6458333333)</f>
        <v>45524.645833333299</v>
      </c>
      <c r="B1137" s="1">
        <f ca="1">IFERROR(__xludf.DUMMYFUNCTION("""COMPUTED_VALUE"""),3714.35)</f>
        <v>3714.35</v>
      </c>
    </row>
    <row r="1138" spans="1:2" x14ac:dyDescent="0.35">
      <c r="A1138" s="2">
        <f ca="1">IFERROR(__xludf.DUMMYFUNCTION("""COMPUTED_VALUE"""),45525.6458333333)</f>
        <v>45525.645833333299</v>
      </c>
      <c r="B1138" s="1">
        <f ca="1">IFERROR(__xludf.DUMMYFUNCTION("""COMPUTED_VALUE"""),3562.12)</f>
        <v>3562.12</v>
      </c>
    </row>
    <row r="1139" spans="1:2" x14ac:dyDescent="0.35">
      <c r="A1139" s="2">
        <f ca="1">IFERROR(__xludf.DUMMYFUNCTION("""COMPUTED_VALUE"""),45526.6458333333)</f>
        <v>45526.645833333299</v>
      </c>
      <c r="B1139" s="1">
        <f ca="1">IFERROR(__xludf.DUMMYFUNCTION("""COMPUTED_VALUE"""),3440.34)</f>
        <v>3440.34</v>
      </c>
    </row>
    <row r="1140" spans="1:2" x14ac:dyDescent="0.35">
      <c r="A1140" s="2">
        <f ca="1">IFERROR(__xludf.DUMMYFUNCTION("""COMPUTED_VALUE"""),45527.6458333333)</f>
        <v>45527.645833333299</v>
      </c>
      <c r="B1140" s="1">
        <f ca="1">IFERROR(__xludf.DUMMYFUNCTION("""COMPUTED_VALUE"""),3409.89)</f>
        <v>3409.89</v>
      </c>
    </row>
    <row r="1141" spans="1:2" x14ac:dyDescent="0.35">
      <c r="A1141" s="2">
        <f ca="1">IFERROR(__xludf.DUMMYFUNCTION("""COMPUTED_VALUE"""),45530.6458333333)</f>
        <v>45530.645833333299</v>
      </c>
      <c r="B1141" s="1">
        <f ca="1">IFERROR(__xludf.DUMMYFUNCTION("""COMPUTED_VALUE"""),3405.54)</f>
        <v>3405.54</v>
      </c>
    </row>
    <row r="1142" spans="1:2" x14ac:dyDescent="0.35">
      <c r="A1142" s="2">
        <f ca="1">IFERROR(__xludf.DUMMYFUNCTION("""COMPUTED_VALUE"""),45531.6458333333)</f>
        <v>45531.645833333299</v>
      </c>
      <c r="B1142" s="1">
        <f ca="1">IFERROR(__xludf.DUMMYFUNCTION("""COMPUTED_VALUE"""),3401.19)</f>
        <v>3401.19</v>
      </c>
    </row>
    <row r="1143" spans="1:2" x14ac:dyDescent="0.35">
      <c r="A1143" s="2">
        <f ca="1">IFERROR(__xludf.DUMMYFUNCTION("""COMPUTED_VALUE"""),45532.6458333333)</f>
        <v>45532.645833333299</v>
      </c>
      <c r="B1143" s="1">
        <f ca="1">IFERROR(__xludf.DUMMYFUNCTION("""COMPUTED_VALUE"""),3375.1)</f>
        <v>3375.1</v>
      </c>
    </row>
    <row r="1144" spans="1:2" x14ac:dyDescent="0.35">
      <c r="A1144" s="2">
        <f ca="1">IFERROR(__xludf.DUMMYFUNCTION("""COMPUTED_VALUE"""),45533.6458333333)</f>
        <v>45533.645833333299</v>
      </c>
      <c r="B1144" s="1">
        <f ca="1">IFERROR(__xludf.DUMMYFUNCTION("""COMPUTED_VALUE"""),3309.86)</f>
        <v>3309.86</v>
      </c>
    </row>
    <row r="1145" spans="1:2" x14ac:dyDescent="0.35">
      <c r="A1145" s="2">
        <f ca="1">IFERROR(__xludf.DUMMYFUNCTION("""COMPUTED_VALUE"""),45534.6458333333)</f>
        <v>45534.645833333299</v>
      </c>
      <c r="B1145" s="1">
        <f ca="1">IFERROR(__xludf.DUMMYFUNCTION("""COMPUTED_VALUE"""),3305.51)</f>
        <v>3305.51</v>
      </c>
    </row>
    <row r="1146" spans="1:2" x14ac:dyDescent="0.35">
      <c r="A1146" s="2">
        <f ca="1">IFERROR(__xludf.DUMMYFUNCTION("""COMPUTED_VALUE"""),45537.6458333333)</f>
        <v>45537.645833333299</v>
      </c>
      <c r="B1146" s="1">
        <f ca="1">IFERROR(__xludf.DUMMYFUNCTION("""COMPUTED_VALUE"""),3322.91)</f>
        <v>3322.91</v>
      </c>
    </row>
    <row r="1147" spans="1:2" x14ac:dyDescent="0.35">
      <c r="A1147" s="2">
        <f ca="1">IFERROR(__xludf.DUMMYFUNCTION("""COMPUTED_VALUE"""),45538.6458333333)</f>
        <v>45538.645833333299</v>
      </c>
      <c r="B1147" s="1">
        <f ca="1">IFERROR(__xludf.DUMMYFUNCTION("""COMPUTED_VALUE"""),3314.21)</f>
        <v>3314.21</v>
      </c>
    </row>
    <row r="1148" spans="1:2" x14ac:dyDescent="0.35">
      <c r="A1148" s="2">
        <f ca="1">IFERROR(__xludf.DUMMYFUNCTION("""COMPUTED_VALUE"""),45539.6458333333)</f>
        <v>45539.645833333299</v>
      </c>
      <c r="B1148" s="1">
        <f ca="1">IFERROR(__xludf.DUMMYFUNCTION("""COMPUTED_VALUE"""),3183.73)</f>
        <v>3183.73</v>
      </c>
    </row>
    <row r="1149" spans="1:2" x14ac:dyDescent="0.35">
      <c r="A1149" s="2">
        <f ca="1">IFERROR(__xludf.DUMMYFUNCTION("""COMPUTED_VALUE"""),45540.6458333333)</f>
        <v>45540.645833333299</v>
      </c>
      <c r="B1149" s="1">
        <f ca="1">IFERROR(__xludf.DUMMYFUNCTION("""COMPUTED_VALUE"""),3183.73)</f>
        <v>3183.73</v>
      </c>
    </row>
    <row r="1150" spans="1:2" x14ac:dyDescent="0.35">
      <c r="A1150" s="2">
        <f ca="1">IFERROR(__xludf.DUMMYFUNCTION("""COMPUTED_VALUE"""),45541.6458333333)</f>
        <v>45541.645833333299</v>
      </c>
      <c r="B1150" s="1">
        <f ca="1">IFERROR(__xludf.DUMMYFUNCTION("""COMPUTED_VALUE"""),3066.29)</f>
        <v>3066.29</v>
      </c>
    </row>
    <row r="1151" spans="1:2" x14ac:dyDescent="0.35">
      <c r="A1151" s="2">
        <f ca="1">IFERROR(__xludf.DUMMYFUNCTION("""COMPUTED_VALUE"""),45544.6458333333)</f>
        <v>45544.645833333299</v>
      </c>
      <c r="B1151" s="1">
        <f ca="1">IFERROR(__xludf.DUMMYFUNCTION("""COMPUTED_VALUE"""),3027.15)</f>
        <v>3027.15</v>
      </c>
    </row>
    <row r="1152" spans="1:2" x14ac:dyDescent="0.35">
      <c r="A1152" s="2">
        <f ca="1">IFERROR(__xludf.DUMMYFUNCTION("""COMPUTED_VALUE"""),45545.6458333333)</f>
        <v>45545.645833333299</v>
      </c>
      <c r="B1152" s="1">
        <f ca="1">IFERROR(__xludf.DUMMYFUNCTION("""COMPUTED_VALUE"""),2961.91)</f>
        <v>2961.91</v>
      </c>
    </row>
    <row r="1153" spans="1:2" x14ac:dyDescent="0.35">
      <c r="A1153" s="2">
        <f ca="1">IFERROR(__xludf.DUMMYFUNCTION("""COMPUTED_VALUE"""),45546.6458333333)</f>
        <v>45546.645833333299</v>
      </c>
      <c r="B1153" s="1">
        <f ca="1">IFERROR(__xludf.DUMMYFUNCTION("""COMPUTED_VALUE"""),2988.01)</f>
        <v>2988.01</v>
      </c>
    </row>
    <row r="1154" spans="1:2" x14ac:dyDescent="0.35">
      <c r="A1154" s="2">
        <f ca="1">IFERROR(__xludf.DUMMYFUNCTION("""COMPUTED_VALUE"""),45547.6458333333)</f>
        <v>45547.645833333299</v>
      </c>
      <c r="B1154" s="1">
        <f ca="1">IFERROR(__xludf.DUMMYFUNCTION("""COMPUTED_VALUE"""),2979.31)</f>
        <v>2979.31</v>
      </c>
    </row>
    <row r="1155" spans="1:2" x14ac:dyDescent="0.35">
      <c r="A1155" s="2">
        <f ca="1">IFERROR(__xludf.DUMMYFUNCTION("""COMPUTED_VALUE"""),45548.6458333333)</f>
        <v>45548.645833333299</v>
      </c>
      <c r="B1155" s="1">
        <f ca="1">IFERROR(__xludf.DUMMYFUNCTION("""COMPUTED_VALUE"""),2979.31)</f>
        <v>2979.31</v>
      </c>
    </row>
    <row r="1156" spans="1:2" x14ac:dyDescent="0.35">
      <c r="A1156" s="2">
        <f ca="1">IFERROR(__xludf.DUMMYFUNCTION("""COMPUTED_VALUE"""),45554.6458333333)</f>
        <v>45554.645833333299</v>
      </c>
      <c r="B1156" s="1">
        <f ca="1">IFERROR(__xludf.DUMMYFUNCTION("""COMPUTED_VALUE"""),2935.81)</f>
        <v>2935.81</v>
      </c>
    </row>
    <row r="1157" spans="1:2" x14ac:dyDescent="0.35">
      <c r="A1157" s="2">
        <f ca="1">IFERROR(__xludf.DUMMYFUNCTION("""COMPUTED_VALUE"""),45555.6458333333)</f>
        <v>45555.645833333299</v>
      </c>
      <c r="B1157" s="1">
        <f ca="1">IFERROR(__xludf.DUMMYFUNCTION("""COMPUTED_VALUE"""),2974.96)</f>
        <v>2974.96</v>
      </c>
    </row>
    <row r="1158" spans="1:2" x14ac:dyDescent="0.35">
      <c r="A1158" s="2">
        <f ca="1">IFERROR(__xludf.DUMMYFUNCTION("""COMPUTED_VALUE"""),45558.6458333333)</f>
        <v>45558.645833333299</v>
      </c>
      <c r="B1158" s="1">
        <f ca="1">IFERROR(__xludf.DUMMYFUNCTION("""COMPUTED_VALUE"""),2992.35)</f>
        <v>2992.35</v>
      </c>
    </row>
    <row r="1159" spans="1:2" x14ac:dyDescent="0.35">
      <c r="A1159" s="2">
        <f ca="1">IFERROR(__xludf.DUMMYFUNCTION("""COMPUTED_VALUE"""),45559.6458333333)</f>
        <v>45559.645833333299</v>
      </c>
      <c r="B1159" s="1">
        <f ca="1">IFERROR(__xludf.DUMMYFUNCTION("""COMPUTED_VALUE"""),2992.35)</f>
        <v>2992.35</v>
      </c>
    </row>
    <row r="1160" spans="1:2" x14ac:dyDescent="0.35">
      <c r="A1160" s="2">
        <f ca="1">IFERROR(__xludf.DUMMYFUNCTION("""COMPUTED_VALUE"""),45560.6458333333)</f>
        <v>45560.645833333299</v>
      </c>
      <c r="B1160" s="1">
        <f ca="1">IFERROR(__xludf.DUMMYFUNCTION("""COMPUTED_VALUE"""),3074.99)</f>
        <v>3074.99</v>
      </c>
    </row>
    <row r="1161" spans="1:2" x14ac:dyDescent="0.35">
      <c r="A1161" s="2">
        <f ca="1">IFERROR(__xludf.DUMMYFUNCTION("""COMPUTED_VALUE"""),45561.6458333333)</f>
        <v>45561.645833333299</v>
      </c>
      <c r="B1161" s="1">
        <f ca="1">IFERROR(__xludf.DUMMYFUNCTION("""COMPUTED_VALUE"""),3153.28)</f>
        <v>3153.28</v>
      </c>
    </row>
    <row r="1162" spans="1:2" x14ac:dyDescent="0.35">
      <c r="A1162" s="2">
        <f ca="1">IFERROR(__xludf.DUMMYFUNCTION("""COMPUTED_VALUE"""),45562.6458333333)</f>
        <v>45562.645833333299</v>
      </c>
      <c r="B1162" s="1">
        <f ca="1">IFERROR(__xludf.DUMMYFUNCTION("""COMPUTED_VALUE"""),3157.63)</f>
        <v>3157.63</v>
      </c>
    </row>
    <row r="1163" spans="1:2" x14ac:dyDescent="0.35">
      <c r="A1163" s="2">
        <f ca="1">IFERROR(__xludf.DUMMYFUNCTION("""COMPUTED_VALUE"""),45565.6458333333)</f>
        <v>45565.645833333299</v>
      </c>
      <c r="B1163" s="1">
        <f ca="1">IFERROR(__xludf.DUMMYFUNCTION("""COMPUTED_VALUE"""),3101.09)</f>
        <v>3101.09</v>
      </c>
    </row>
    <row r="1164" spans="1:2" x14ac:dyDescent="0.35">
      <c r="A1164" s="2">
        <f ca="1">IFERROR(__xludf.DUMMYFUNCTION("""COMPUTED_VALUE"""),45567.6458333333)</f>
        <v>45567.645833333299</v>
      </c>
      <c r="B1164" s="1">
        <f ca="1">IFERROR(__xludf.DUMMYFUNCTION("""COMPUTED_VALUE"""),3035.85)</f>
        <v>3035.85</v>
      </c>
    </row>
    <row r="1165" spans="1:2" x14ac:dyDescent="0.35">
      <c r="A1165" s="2">
        <f ca="1">IFERROR(__xludf.DUMMYFUNCTION("""COMPUTED_VALUE"""),45569.6458333333)</f>
        <v>45569.645833333299</v>
      </c>
      <c r="B1165" s="1">
        <f ca="1">IFERROR(__xludf.DUMMYFUNCTION("""COMPUTED_VALUE"""),3035.85)</f>
        <v>3035.85</v>
      </c>
    </row>
    <row r="1166" spans="1:2" x14ac:dyDescent="0.35">
      <c r="A1166" s="2">
        <f ca="1">IFERROR(__xludf.DUMMYFUNCTION("""COMPUTED_VALUE"""),45572.6458333333)</f>
        <v>45572.645833333299</v>
      </c>
      <c r="B1166" s="1">
        <f ca="1">IFERROR(__xludf.DUMMYFUNCTION("""COMPUTED_VALUE"""),3135.88)</f>
        <v>3135.88</v>
      </c>
    </row>
    <row r="1167" spans="1:2" x14ac:dyDescent="0.35">
      <c r="A1167" s="2">
        <f ca="1">IFERROR(__xludf.DUMMYFUNCTION("""COMPUTED_VALUE"""),45573.6458333333)</f>
        <v>45573.645833333299</v>
      </c>
      <c r="B1167" s="1">
        <f ca="1">IFERROR(__xludf.DUMMYFUNCTION("""COMPUTED_VALUE"""),3148.93)</f>
        <v>3148.93</v>
      </c>
    </row>
    <row r="1168" spans="1:2" x14ac:dyDescent="0.35">
      <c r="A1168" s="2">
        <f ca="1">IFERROR(__xludf.DUMMYFUNCTION("""COMPUTED_VALUE"""),45575.6458333333)</f>
        <v>45575.645833333299</v>
      </c>
      <c r="B1168" s="1">
        <f ca="1">IFERROR(__xludf.DUMMYFUNCTION("""COMPUTED_VALUE"""),3140.23)</f>
        <v>3140.23</v>
      </c>
    </row>
    <row r="1169" spans="1:2" x14ac:dyDescent="0.35">
      <c r="A1169" s="2">
        <f ca="1">IFERROR(__xludf.DUMMYFUNCTION("""COMPUTED_VALUE"""),45576.6458333333)</f>
        <v>45576.645833333299</v>
      </c>
      <c r="B1169" s="1">
        <f ca="1">IFERROR(__xludf.DUMMYFUNCTION("""COMPUTED_VALUE"""),3183.73)</f>
        <v>3183.73</v>
      </c>
    </row>
    <row r="1170" spans="1:2" x14ac:dyDescent="0.35">
      <c r="A1170" s="2">
        <f ca="1">IFERROR(__xludf.DUMMYFUNCTION("""COMPUTED_VALUE"""),45579.6458333333)</f>
        <v>45579.645833333299</v>
      </c>
      <c r="B1170" s="1">
        <f ca="1">IFERROR(__xludf.DUMMYFUNCTION("""COMPUTED_VALUE"""),3140.23)</f>
        <v>3140.23</v>
      </c>
    </row>
    <row r="1171" spans="1:2" x14ac:dyDescent="0.35">
      <c r="A1171" s="2">
        <f ca="1">IFERROR(__xludf.DUMMYFUNCTION("""COMPUTED_VALUE"""),45580.6458333333)</f>
        <v>45580.645833333299</v>
      </c>
      <c r="B1171" s="1">
        <f ca="1">IFERROR(__xludf.DUMMYFUNCTION("""COMPUTED_VALUE"""),3140.23)</f>
        <v>3140.23</v>
      </c>
    </row>
    <row r="1172" spans="1:2" x14ac:dyDescent="0.35">
      <c r="A1172" s="2">
        <f ca="1">IFERROR(__xludf.DUMMYFUNCTION("""COMPUTED_VALUE"""),45581.6458333333)</f>
        <v>45581.645833333299</v>
      </c>
      <c r="B1172" s="1">
        <f ca="1">IFERROR(__xludf.DUMMYFUNCTION("""COMPUTED_VALUE"""),3131.53)</f>
        <v>3131.53</v>
      </c>
    </row>
    <row r="1173" spans="1:2" x14ac:dyDescent="0.35">
      <c r="A1173" s="2">
        <f ca="1">IFERROR(__xludf.DUMMYFUNCTION("""COMPUTED_VALUE"""),45582.6458333333)</f>
        <v>45582.645833333299</v>
      </c>
      <c r="B1173" s="1">
        <f ca="1">IFERROR(__xludf.DUMMYFUNCTION("""COMPUTED_VALUE"""),3114.14)</f>
        <v>3114.14</v>
      </c>
    </row>
    <row r="1174" spans="1:2" x14ac:dyDescent="0.35">
      <c r="A1174" s="2">
        <f ca="1">IFERROR(__xludf.DUMMYFUNCTION("""COMPUTED_VALUE"""),45583.6458333333)</f>
        <v>45583.645833333299</v>
      </c>
      <c r="B1174" s="1">
        <f ca="1">IFERROR(__xludf.DUMMYFUNCTION("""COMPUTED_VALUE"""),3135.88)</f>
        <v>3135.88</v>
      </c>
    </row>
    <row r="1175" spans="1:2" x14ac:dyDescent="0.35">
      <c r="A1175" s="2">
        <f ca="1">IFERROR(__xludf.DUMMYFUNCTION("""COMPUTED_VALUE"""),45586.6458333333)</f>
        <v>45586.645833333299</v>
      </c>
      <c r="B1175" s="1">
        <f ca="1">IFERROR(__xludf.DUMMYFUNCTION("""COMPUTED_VALUE"""),3131.53)</f>
        <v>3131.53</v>
      </c>
    </row>
    <row r="1176" spans="1:2" x14ac:dyDescent="0.35">
      <c r="A1176" s="2">
        <f ca="1">IFERROR(__xludf.DUMMYFUNCTION("""COMPUTED_VALUE"""),45587.6458333333)</f>
        <v>45587.645833333299</v>
      </c>
      <c r="B1176" s="1">
        <f ca="1">IFERROR(__xludf.DUMMYFUNCTION("""COMPUTED_VALUE"""),3044.55)</f>
        <v>3044.55</v>
      </c>
    </row>
    <row r="1177" spans="1:2" x14ac:dyDescent="0.35">
      <c r="A1177" s="2">
        <f ca="1">IFERROR(__xludf.DUMMYFUNCTION("""COMPUTED_VALUE"""),45588.6458333333)</f>
        <v>45588.645833333299</v>
      </c>
      <c r="B1177" s="1">
        <f ca="1">IFERROR(__xludf.DUMMYFUNCTION("""COMPUTED_VALUE"""),3022.8)</f>
        <v>3022.8</v>
      </c>
    </row>
    <row r="1178" spans="1:2" x14ac:dyDescent="0.35">
      <c r="A1178" s="2">
        <f ca="1">IFERROR(__xludf.DUMMYFUNCTION("""COMPUTED_VALUE"""),45589.6458333333)</f>
        <v>45589.645833333299</v>
      </c>
      <c r="B1178" s="1">
        <f ca="1">IFERROR(__xludf.DUMMYFUNCTION("""COMPUTED_VALUE"""),3044.55)</f>
        <v>3044.55</v>
      </c>
    </row>
    <row r="1179" spans="1:2" x14ac:dyDescent="0.35">
      <c r="A1179" s="2">
        <f ca="1">IFERROR(__xludf.DUMMYFUNCTION("""COMPUTED_VALUE"""),45590.6458333333)</f>
        <v>45590.645833333299</v>
      </c>
      <c r="B1179" s="1">
        <f ca="1">IFERROR(__xludf.DUMMYFUNCTION("""COMPUTED_VALUE"""),2970.61)</f>
        <v>2970.61</v>
      </c>
    </row>
    <row r="1180" spans="1:2" x14ac:dyDescent="0.35">
      <c r="A1180" s="2">
        <f ca="1">IFERROR(__xludf.DUMMYFUNCTION("""COMPUTED_VALUE"""),45593.6458333333)</f>
        <v>45593.645833333299</v>
      </c>
      <c r="B1180" s="1">
        <f ca="1">IFERROR(__xludf.DUMMYFUNCTION("""COMPUTED_VALUE"""),2957.56)</f>
        <v>2957.56</v>
      </c>
    </row>
    <row r="1181" spans="1:2" x14ac:dyDescent="0.35">
      <c r="A1181" s="2">
        <f ca="1">IFERROR(__xludf.DUMMYFUNCTION("""COMPUTED_VALUE"""),45594.6458333333)</f>
        <v>45594.645833333299</v>
      </c>
      <c r="B1181" s="1">
        <f ca="1">IFERROR(__xludf.DUMMYFUNCTION("""COMPUTED_VALUE"""),2927.11)</f>
        <v>2927.11</v>
      </c>
    </row>
    <row r="1182" spans="1:2" x14ac:dyDescent="0.35">
      <c r="A1182" s="2">
        <f ca="1">IFERROR(__xludf.DUMMYFUNCTION("""COMPUTED_VALUE"""),45595.6458333333)</f>
        <v>45595.645833333299</v>
      </c>
      <c r="B1182" s="1">
        <f ca="1">IFERROR(__xludf.DUMMYFUNCTION("""COMPUTED_VALUE"""),3074.99)</f>
        <v>3074.99</v>
      </c>
    </row>
    <row r="1183" spans="1:2" x14ac:dyDescent="0.35">
      <c r="A1183" s="2">
        <f ca="1">IFERROR(__xludf.DUMMYFUNCTION("""COMPUTED_VALUE"""),45596.6458333333)</f>
        <v>45596.645833333299</v>
      </c>
      <c r="B1183" s="1">
        <f ca="1">IFERROR(__xludf.DUMMYFUNCTION("""COMPUTED_VALUE"""),3131.53)</f>
        <v>3131.53</v>
      </c>
    </row>
    <row r="1184" spans="1:2" x14ac:dyDescent="0.35">
      <c r="A1184" s="2">
        <f ca="1">IFERROR(__xludf.DUMMYFUNCTION("""COMPUTED_VALUE"""),45597.6458333333)</f>
        <v>45597.645833333299</v>
      </c>
      <c r="B1184" s="1">
        <f ca="1">IFERROR(__xludf.DUMMYFUNCTION("""COMPUTED_VALUE"""),3392.5)</f>
        <v>3392.5</v>
      </c>
    </row>
    <row r="1185" spans="1:2" x14ac:dyDescent="0.35">
      <c r="A1185" s="2">
        <f ca="1">IFERROR(__xludf.DUMMYFUNCTION("""COMPUTED_VALUE"""),45600.6458333333)</f>
        <v>45600.645833333299</v>
      </c>
      <c r="B1185" s="1">
        <f ca="1">IFERROR(__xludf.DUMMYFUNCTION("""COMPUTED_VALUE"""),3483.83)</f>
        <v>3483.83</v>
      </c>
    </row>
    <row r="1186" spans="1:2" x14ac:dyDescent="0.35">
      <c r="A1186" s="2">
        <f ca="1">IFERROR(__xludf.DUMMYFUNCTION("""COMPUTED_VALUE"""),45601.6458333333)</f>
        <v>45601.645833333299</v>
      </c>
      <c r="B1186" s="1">
        <f ca="1">IFERROR(__xludf.DUMMYFUNCTION("""COMPUTED_VALUE"""),3566.47)</f>
        <v>3566.47</v>
      </c>
    </row>
    <row r="1187" spans="1:2" x14ac:dyDescent="0.35">
      <c r="A1187" s="2">
        <f ca="1">IFERROR(__xludf.DUMMYFUNCTION("""COMPUTED_VALUE"""),45602.6458333333)</f>
        <v>45602.645833333299</v>
      </c>
      <c r="B1187" s="1">
        <f ca="1">IFERROR(__xludf.DUMMYFUNCTION("""COMPUTED_VALUE"""),3396.84)</f>
        <v>3396.84</v>
      </c>
    </row>
    <row r="1188" spans="1:2" x14ac:dyDescent="0.35">
      <c r="A1188" s="2">
        <f ca="1">IFERROR(__xludf.DUMMYFUNCTION("""COMPUTED_VALUE"""),45603.6458333333)</f>
        <v>45603.645833333299</v>
      </c>
      <c r="B1188" s="1">
        <f ca="1">IFERROR(__xludf.DUMMYFUNCTION("""COMPUTED_VALUE"""),3357.7)</f>
        <v>3357.7</v>
      </c>
    </row>
    <row r="1189" spans="1:2" x14ac:dyDescent="0.35">
      <c r="A1189" s="2">
        <f ca="1">IFERROR(__xludf.DUMMYFUNCTION("""COMPUTED_VALUE"""),45604.6458333333)</f>
        <v>45604.645833333299</v>
      </c>
      <c r="B1189" s="1">
        <f ca="1">IFERROR(__xludf.DUMMYFUNCTION("""COMPUTED_VALUE"""),3344.65)</f>
        <v>3344.65</v>
      </c>
    </row>
    <row r="1190" spans="1:2" x14ac:dyDescent="0.35">
      <c r="A1190" s="2">
        <f ca="1">IFERROR(__xludf.DUMMYFUNCTION("""COMPUTED_VALUE"""),45607.6458333333)</f>
        <v>45607.645833333299</v>
      </c>
      <c r="B1190" s="1">
        <f ca="1">IFERROR(__xludf.DUMMYFUNCTION("""COMPUTED_VALUE"""),3270.71)</f>
        <v>3270.71</v>
      </c>
    </row>
    <row r="1191" spans="1:2" x14ac:dyDescent="0.35">
      <c r="A1191" s="2">
        <f ca="1">IFERROR(__xludf.DUMMYFUNCTION("""COMPUTED_VALUE"""),45608.6458333333)</f>
        <v>45608.645833333299</v>
      </c>
      <c r="B1191" s="1">
        <f ca="1">IFERROR(__xludf.DUMMYFUNCTION("""COMPUTED_VALUE"""),3179.38)</f>
        <v>3179.38</v>
      </c>
    </row>
    <row r="1192" spans="1:2" x14ac:dyDescent="0.35">
      <c r="A1192" s="2">
        <f ca="1">IFERROR(__xludf.DUMMYFUNCTION("""COMPUTED_VALUE"""),45609.6458333333)</f>
        <v>45609.645833333299</v>
      </c>
      <c r="B1192" s="1">
        <f ca="1">IFERROR(__xludf.DUMMYFUNCTION("""COMPUTED_VALUE"""),2992.35)</f>
        <v>2992.35</v>
      </c>
    </row>
    <row r="1193" spans="1:2" x14ac:dyDescent="0.35">
      <c r="A1193" s="2">
        <f ca="1">IFERROR(__xludf.DUMMYFUNCTION("""COMPUTED_VALUE"""),45610.6458333333)</f>
        <v>45610.645833333299</v>
      </c>
      <c r="B1193" s="1">
        <f ca="1">IFERROR(__xludf.DUMMYFUNCTION("""COMPUTED_VALUE"""),3044.55)</f>
        <v>3044.55</v>
      </c>
    </row>
    <row r="1194" spans="1:2" x14ac:dyDescent="0.35">
      <c r="A1194" s="2">
        <f ca="1">IFERROR(__xludf.DUMMYFUNCTION("""COMPUTED_VALUE"""),45611.6458333333)</f>
        <v>45611.645833333299</v>
      </c>
      <c r="B1194" s="1">
        <f ca="1">IFERROR(__xludf.DUMMYFUNCTION("""COMPUTED_VALUE"""),3109.79)</f>
        <v>3109.79</v>
      </c>
    </row>
    <row r="1195" spans="1:2" x14ac:dyDescent="0.35">
      <c r="A1195" s="2">
        <f ca="1">IFERROR(__xludf.DUMMYFUNCTION("""COMPUTED_VALUE"""),45614.6458333333)</f>
        <v>45614.645833333299</v>
      </c>
      <c r="B1195" s="1">
        <f ca="1">IFERROR(__xludf.DUMMYFUNCTION("""COMPUTED_VALUE"""),3040.2)</f>
        <v>3040.2</v>
      </c>
    </row>
    <row r="1196" spans="1:2" x14ac:dyDescent="0.35">
      <c r="A1196" s="2">
        <f ca="1">IFERROR(__xludf.DUMMYFUNCTION("""COMPUTED_VALUE"""),45615.6458333333)</f>
        <v>45615.645833333299</v>
      </c>
      <c r="B1196" s="1">
        <f ca="1">IFERROR(__xludf.DUMMYFUNCTION("""COMPUTED_VALUE"""),3131.53)</f>
        <v>3131.53</v>
      </c>
    </row>
    <row r="1197" spans="1:2" x14ac:dyDescent="0.35">
      <c r="A1197" s="2">
        <f ca="1">IFERROR(__xludf.DUMMYFUNCTION("""COMPUTED_VALUE"""),45616.6458333333)</f>
        <v>45616.645833333299</v>
      </c>
      <c r="B1197" s="1">
        <f ca="1">IFERROR(__xludf.DUMMYFUNCTION("""COMPUTED_VALUE"""),3122.84)</f>
        <v>3122.84</v>
      </c>
    </row>
    <row r="1198" spans="1:2" x14ac:dyDescent="0.35">
      <c r="A1198" s="2">
        <f ca="1">IFERROR(__xludf.DUMMYFUNCTION("""COMPUTED_VALUE"""),45617.6458333333)</f>
        <v>45617.645833333299</v>
      </c>
      <c r="B1198" s="1">
        <f ca="1">IFERROR(__xludf.DUMMYFUNCTION("""COMPUTED_VALUE"""),3201.12)</f>
        <v>3201.12</v>
      </c>
    </row>
    <row r="1199" spans="1:2" x14ac:dyDescent="0.35">
      <c r="A1199" s="2">
        <f ca="1">IFERROR(__xludf.DUMMYFUNCTION("""COMPUTED_VALUE"""),45618.6458333333)</f>
        <v>45618.645833333299</v>
      </c>
      <c r="B1199" s="1">
        <f ca="1">IFERROR(__xludf.DUMMYFUNCTION("""COMPUTED_VALUE"""),3148.93)</f>
        <v>3148.93</v>
      </c>
    </row>
    <row r="1200" spans="1:2" x14ac:dyDescent="0.35">
      <c r="A1200" s="2">
        <f ca="1">IFERROR(__xludf.DUMMYFUNCTION("""COMPUTED_VALUE"""),45621.6458333333)</f>
        <v>45621.645833333299</v>
      </c>
      <c r="B1200" s="1">
        <f ca="1">IFERROR(__xludf.DUMMYFUNCTION("""COMPUTED_VALUE"""),3153.28)</f>
        <v>3153.28</v>
      </c>
    </row>
    <row r="1201" spans="1:2" x14ac:dyDescent="0.35">
      <c r="A1201" s="2">
        <f ca="1">IFERROR(__xludf.DUMMYFUNCTION("""COMPUTED_VALUE"""),45622.6458333333)</f>
        <v>45622.645833333299</v>
      </c>
      <c r="B1201" s="1">
        <f ca="1">IFERROR(__xludf.DUMMYFUNCTION("""COMPUTED_VALUE"""),3153.28)</f>
        <v>3153.28</v>
      </c>
    </row>
    <row r="1202" spans="1:2" x14ac:dyDescent="0.35">
      <c r="A1202" s="2">
        <f ca="1">IFERROR(__xludf.DUMMYFUNCTION("""COMPUTED_VALUE"""),45623.6458333333)</f>
        <v>45623.645833333299</v>
      </c>
      <c r="B1202" s="1">
        <f ca="1">IFERROR(__xludf.DUMMYFUNCTION("""COMPUTED_VALUE"""),3148.93)</f>
        <v>3148.93</v>
      </c>
    </row>
    <row r="1203" spans="1:2" x14ac:dyDescent="0.35">
      <c r="A1203" s="2">
        <f ca="1">IFERROR(__xludf.DUMMYFUNCTION("""COMPUTED_VALUE"""),45624.6458333333)</f>
        <v>45624.645833333299</v>
      </c>
      <c r="B1203" s="1">
        <f ca="1">IFERROR(__xludf.DUMMYFUNCTION("""COMPUTED_VALUE"""),3175.03)</f>
        <v>3175.03</v>
      </c>
    </row>
    <row r="1204" spans="1:2" x14ac:dyDescent="0.35">
      <c r="A1204" s="2">
        <f ca="1">IFERROR(__xludf.DUMMYFUNCTION("""COMPUTED_VALUE"""),45625.6458333333)</f>
        <v>45625.645833333299</v>
      </c>
      <c r="B1204" s="1">
        <f ca="1">IFERROR(__xludf.DUMMYFUNCTION("""COMPUTED_VALUE"""),3131.53)</f>
        <v>3131.53</v>
      </c>
    </row>
    <row r="1205" spans="1:2" x14ac:dyDescent="0.35">
      <c r="A1205" s="2">
        <f ca="1">IFERROR(__xludf.DUMMYFUNCTION("""COMPUTED_VALUE"""),45628.6458333333)</f>
        <v>45628.645833333299</v>
      </c>
      <c r="B1205" s="1">
        <f ca="1">IFERROR(__xludf.DUMMYFUNCTION("""COMPUTED_VALUE"""),3048.9)</f>
        <v>3048.9</v>
      </c>
    </row>
    <row r="1206" spans="1:2" x14ac:dyDescent="0.35">
      <c r="A1206" s="2">
        <f ca="1">IFERROR(__xludf.DUMMYFUNCTION("""COMPUTED_VALUE"""),45629.6458333333)</f>
        <v>45629.645833333299</v>
      </c>
      <c r="B1206" s="1">
        <f ca="1">IFERROR(__xludf.DUMMYFUNCTION("""COMPUTED_VALUE"""),3048.9)</f>
        <v>3048.9</v>
      </c>
    </row>
    <row r="1207" spans="1:2" x14ac:dyDescent="0.35">
      <c r="A1207" s="2">
        <f ca="1">IFERROR(__xludf.DUMMYFUNCTION("""COMPUTED_VALUE"""),45630.6458333333)</f>
        <v>45630.645833333299</v>
      </c>
      <c r="B1207" s="1">
        <f ca="1">IFERROR(__xludf.DUMMYFUNCTION("""COMPUTED_VALUE"""),2992.35)</f>
        <v>2992.35</v>
      </c>
    </row>
    <row r="1208" spans="1:2" x14ac:dyDescent="0.35">
      <c r="A1208" s="2">
        <f ca="1">IFERROR(__xludf.DUMMYFUNCTION("""COMPUTED_VALUE"""),45631.6458333333)</f>
        <v>45631.645833333299</v>
      </c>
      <c r="B1208" s="1">
        <f ca="1">IFERROR(__xludf.DUMMYFUNCTION("""COMPUTED_VALUE"""),3001.05)</f>
        <v>3001.05</v>
      </c>
    </row>
    <row r="1209" spans="1:2" x14ac:dyDescent="0.35">
      <c r="A1209" s="2">
        <f ca="1">IFERROR(__xludf.DUMMYFUNCTION("""COMPUTED_VALUE"""),45632.6458333333)</f>
        <v>45632.645833333299</v>
      </c>
      <c r="B1209" s="1">
        <f ca="1">IFERROR(__xludf.DUMMYFUNCTION("""COMPUTED_VALUE"""),3001.05)</f>
        <v>3001.05</v>
      </c>
    </row>
    <row r="1210" spans="1:2" x14ac:dyDescent="0.35">
      <c r="A1210" s="2">
        <f ca="1">IFERROR(__xludf.DUMMYFUNCTION("""COMPUTED_VALUE"""),45635.6458333333)</f>
        <v>45635.645833333299</v>
      </c>
      <c r="B1210" s="1">
        <f ca="1">IFERROR(__xludf.DUMMYFUNCTION("""COMPUTED_VALUE"""),2744.44)</f>
        <v>2744.44</v>
      </c>
    </row>
    <row r="1211" spans="1:2" x14ac:dyDescent="0.35">
      <c r="A1211" s="2">
        <f ca="1">IFERROR(__xludf.DUMMYFUNCTION("""COMPUTED_VALUE"""),45636.6458333333)</f>
        <v>45636.645833333299</v>
      </c>
      <c r="B1211" s="1">
        <f ca="1">IFERROR(__xludf.DUMMYFUNCTION("""COMPUTED_VALUE"""),2835.78)</f>
        <v>2835.78</v>
      </c>
    </row>
    <row r="1212" spans="1:2" x14ac:dyDescent="0.35">
      <c r="A1212" s="2">
        <f ca="1">IFERROR(__xludf.DUMMYFUNCTION("""COMPUTED_VALUE"""),45637.6458333333)</f>
        <v>45637.645833333299</v>
      </c>
      <c r="B1212" s="1">
        <f ca="1">IFERROR(__xludf.DUMMYFUNCTION("""COMPUTED_VALUE"""),2861.87)</f>
        <v>2861.87</v>
      </c>
    </row>
    <row r="1213" spans="1:2" x14ac:dyDescent="0.35">
      <c r="A1213" s="2">
        <f ca="1">IFERROR(__xludf.DUMMYFUNCTION("""COMPUTED_VALUE"""),45638.6458333333)</f>
        <v>45638.645833333299</v>
      </c>
      <c r="B1213" s="1">
        <f ca="1">IFERROR(__xludf.DUMMYFUNCTION("""COMPUTED_VALUE"""),2766.19)</f>
        <v>2766.19</v>
      </c>
    </row>
    <row r="1214" spans="1:2" x14ac:dyDescent="0.35">
      <c r="A1214" s="2">
        <f ca="1">IFERROR(__xludf.DUMMYFUNCTION("""COMPUTED_VALUE"""),45639.6458333333)</f>
        <v>45639.645833333299</v>
      </c>
      <c r="B1214" s="1">
        <f ca="1">IFERROR(__xludf.DUMMYFUNCTION("""COMPUTED_VALUE"""),2774.89)</f>
        <v>2774.89</v>
      </c>
    </row>
    <row r="1215" spans="1:2" x14ac:dyDescent="0.35">
      <c r="A1215" s="2">
        <f ca="1">IFERROR(__xludf.DUMMYFUNCTION("""COMPUTED_VALUE"""),45642.6458333333)</f>
        <v>45642.645833333299</v>
      </c>
      <c r="B1215" s="1">
        <f ca="1">IFERROR(__xludf.DUMMYFUNCTION("""COMPUTED_VALUE"""),3044.55)</f>
        <v>3044.55</v>
      </c>
    </row>
    <row r="1216" spans="1:2" x14ac:dyDescent="0.35">
      <c r="A1216" s="2">
        <f ca="1">IFERROR(__xludf.DUMMYFUNCTION("""COMPUTED_VALUE"""),45643.6458333333)</f>
        <v>45643.645833333299</v>
      </c>
      <c r="B1216" s="1">
        <f ca="1">IFERROR(__xludf.DUMMYFUNCTION("""COMPUTED_VALUE"""),3014.1)</f>
        <v>3014.1</v>
      </c>
    </row>
    <row r="1217" spans="1:2" x14ac:dyDescent="0.35">
      <c r="A1217" s="2">
        <f ca="1">IFERROR(__xludf.DUMMYFUNCTION("""COMPUTED_VALUE"""),45644.6458333333)</f>
        <v>45644.645833333299</v>
      </c>
      <c r="B1217" s="1">
        <f ca="1">IFERROR(__xludf.DUMMYFUNCTION("""COMPUTED_VALUE"""),3009.75)</f>
        <v>3009.75</v>
      </c>
    </row>
    <row r="1218" spans="1:2" x14ac:dyDescent="0.35">
      <c r="A1218" s="2">
        <f ca="1">IFERROR(__xludf.DUMMYFUNCTION("""COMPUTED_VALUE"""),45645.6458333333)</f>
        <v>45645.645833333299</v>
      </c>
      <c r="B1218" s="1">
        <f ca="1">IFERROR(__xludf.DUMMYFUNCTION("""COMPUTED_VALUE"""),2992.35)</f>
        <v>2992.35</v>
      </c>
    </row>
    <row r="1219" spans="1:2" x14ac:dyDescent="0.35">
      <c r="A1219" s="2">
        <f ca="1">IFERROR(__xludf.DUMMYFUNCTION("""COMPUTED_VALUE"""),45646.6458333333)</f>
        <v>45646.645833333299</v>
      </c>
      <c r="B1219" s="1">
        <f ca="1">IFERROR(__xludf.DUMMYFUNCTION("""COMPUTED_VALUE"""),2844.48)</f>
        <v>2844.48</v>
      </c>
    </row>
    <row r="1220" spans="1:2" x14ac:dyDescent="0.35">
      <c r="A1220" s="2">
        <f ca="1">IFERROR(__xludf.DUMMYFUNCTION("""COMPUTED_VALUE"""),45649.6458333333)</f>
        <v>45649.645833333299</v>
      </c>
      <c r="B1220" s="1">
        <f ca="1">IFERROR(__xludf.DUMMYFUNCTION("""COMPUTED_VALUE"""),2883.62)</f>
        <v>2883.62</v>
      </c>
    </row>
    <row r="1221" spans="1:2" x14ac:dyDescent="0.35">
      <c r="A1221" s="2">
        <f ca="1">IFERROR(__xludf.DUMMYFUNCTION("""COMPUTED_VALUE"""),45650.6458333333)</f>
        <v>45650.645833333299</v>
      </c>
      <c r="B1221" s="1">
        <f ca="1">IFERROR(__xludf.DUMMYFUNCTION("""COMPUTED_VALUE"""),2870.57)</f>
        <v>2870.57</v>
      </c>
    </row>
    <row r="1222" spans="1:2" x14ac:dyDescent="0.35">
      <c r="A1222" s="2">
        <f ca="1">IFERROR(__xludf.DUMMYFUNCTION("""COMPUTED_VALUE"""),45652.6458333333)</f>
        <v>45652.645833333299</v>
      </c>
      <c r="B1222" s="1">
        <f ca="1">IFERROR(__xludf.DUMMYFUNCTION("""COMPUTED_VALUE"""),2848.83)</f>
        <v>2848.83</v>
      </c>
    </row>
    <row r="1223" spans="1:2" x14ac:dyDescent="0.35">
      <c r="A1223" s="2">
        <f ca="1">IFERROR(__xludf.DUMMYFUNCTION("""COMPUTED_VALUE"""),45653.6458333333)</f>
        <v>45653.645833333299</v>
      </c>
      <c r="B1223" s="1">
        <f ca="1">IFERROR(__xludf.DUMMYFUNCTION("""COMPUTED_VALUE"""),2818.38)</f>
        <v>2818.38</v>
      </c>
    </row>
    <row r="1224" spans="1:2" x14ac:dyDescent="0.35">
      <c r="A1224" s="2">
        <f ca="1">IFERROR(__xludf.DUMMYFUNCTION("""COMPUTED_VALUE"""),45656.6458333333)</f>
        <v>45656.645833333299</v>
      </c>
      <c r="B1224" s="1">
        <f ca="1">IFERROR(__xludf.DUMMYFUNCTION("""COMPUTED_VALUE"""),2800.98)</f>
        <v>2800.98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A종목</vt:lpstr>
      <vt:lpstr>B종목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Seungil Kang</cp:lastModifiedBy>
  <dcterms:modified xsi:type="dcterms:W3CDTF">2025-08-15T07:00:08Z</dcterms:modified>
</cp:coreProperties>
</file>